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lake\Desktop\"/>
    </mc:Choice>
  </mc:AlternateContent>
  <bookViews>
    <workbookView xWindow="0" yWindow="0" windowWidth="23040" windowHeight="9372"/>
  </bookViews>
  <sheets>
    <sheet name="Financial-Cost" sheetId="1" r:id="rId1"/>
    <sheet name="Utilization" sheetId="2" r:id="rId2"/>
    <sheet name="Safety" sheetId="3" r:id="rId3"/>
    <sheet name="PM-Planning-Scheduling" sheetId="4" r:id="rId4"/>
    <sheet name="Labor Efficiency-Reliability" sheetId="5" r:id="rId5"/>
    <sheet name="Inventory" sheetId="6"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3" i="2" l="1"/>
  <c r="D31" i="4" l="1"/>
  <c r="D55" i="1" l="1"/>
  <c r="D49" i="4" l="1"/>
  <c r="E30" i="4"/>
  <c r="D44" i="2"/>
  <c r="D45" i="2" s="1"/>
  <c r="D38" i="2"/>
  <c r="D30" i="2"/>
  <c r="D24" i="5"/>
  <c r="D25" i="6"/>
  <c r="D24" i="6"/>
  <c r="D40" i="5"/>
  <c r="D45" i="5" s="1"/>
  <c r="D44" i="5" l="1"/>
  <c r="D34" i="5"/>
  <c r="D50" i="4" l="1"/>
  <c r="D42" i="4"/>
  <c r="D44" i="4" s="1"/>
  <c r="D41" i="4"/>
  <c r="D43" i="4" s="1"/>
  <c r="E26" i="4"/>
  <c r="D26" i="4"/>
  <c r="D25" i="3"/>
  <c r="D23" i="3"/>
  <c r="D39" i="2"/>
  <c r="D23" i="2"/>
  <c r="D20" i="1"/>
  <c r="E36" i="4" l="1"/>
  <c r="D37" i="4" s="1"/>
  <c r="D19" i="5"/>
  <c r="D26" i="5"/>
  <c r="E29" i="4"/>
  <c r="D32" i="5" l="1"/>
  <c r="D33" i="5"/>
  <c r="D31" i="5"/>
  <c r="D30" i="5"/>
  <c r="D36" i="5"/>
  <c r="D35" i="5"/>
  <c r="D78" i="1"/>
  <c r="D67" i="1"/>
  <c r="D63" i="1"/>
  <c r="D49" i="1"/>
  <c r="D34" i="1"/>
  <c r="D38" i="1" s="1"/>
  <c r="D56" i="1" l="1"/>
  <c r="D54" i="1"/>
  <c r="D53" i="1"/>
  <c r="D52" i="1"/>
  <c r="D82" i="1"/>
  <c r="D86" i="1" s="1"/>
  <c r="D85" i="1"/>
  <c r="D37" i="1"/>
  <c r="D39" i="1" s="1"/>
  <c r="D40" i="1" l="1"/>
</calcChain>
</file>

<file path=xl/comments1.xml><?xml version="1.0" encoding="utf-8"?>
<comments xmlns="http://schemas.openxmlformats.org/spreadsheetml/2006/main">
  <authors>
    <author>rking</author>
  </authors>
  <commentList>
    <comment ref="C49" authorId="0" shapeId="0">
      <text>
        <r>
          <rPr>
            <b/>
            <sz val="9"/>
            <color indexed="81"/>
            <rFont val="Tahoma"/>
            <family val="2"/>
          </rPr>
          <t>rking:</t>
        </r>
        <r>
          <rPr>
            <sz val="9"/>
            <color indexed="81"/>
            <rFont val="Tahoma"/>
            <family val="2"/>
          </rPr>
          <t xml:space="preserve">
Must match (A) above</t>
        </r>
      </text>
    </comment>
  </commentList>
</comments>
</file>

<file path=xl/sharedStrings.xml><?xml version="1.0" encoding="utf-8"?>
<sst xmlns="http://schemas.openxmlformats.org/spreadsheetml/2006/main" count="384" uniqueCount="250">
  <si>
    <t>HEAVY EQUIPMENT COMPARATOR</t>
  </si>
  <si>
    <t>FLEET PERFORMANCE DATA FORM</t>
  </si>
  <si>
    <t>Confidence Level</t>
  </si>
  <si>
    <t>a.  Actual number</t>
  </si>
  <si>
    <t>c.  Best Guess</t>
  </si>
  <si>
    <t>d.  Unknown</t>
  </si>
  <si>
    <t>Construction Revenues</t>
  </si>
  <si>
    <t xml:space="preserve">  - Subcontract Costs</t>
  </si>
  <si>
    <t xml:space="preserve">  - Material Costs</t>
  </si>
  <si>
    <t xml:space="preserve">  = Throughput</t>
  </si>
  <si>
    <t>--&gt;</t>
  </si>
  <si>
    <t>FINANCIAL &amp; COST METRICS</t>
  </si>
  <si>
    <t>1.  Construction Revenue and Throughput</t>
  </si>
  <si>
    <t>2.  Estimated Replacement Value - (ERV $)</t>
  </si>
  <si>
    <t>Estimated Replacement Value</t>
  </si>
  <si>
    <t>3.  Equipment Cost Components</t>
  </si>
  <si>
    <t xml:space="preserve"> Equipment Cost Components are categories or cost “buckets” used to establish the Rates for your equipment. The typical hierarchy includes Ownership, Repair and Maintenance, and Fuel cost types. The metric establish a comparable basis of equipment costs by cost component, provides standard data for comparison while recognizing there is a difference in operating hours between the different areas of the country.  </t>
  </si>
  <si>
    <t>Ownership Costs</t>
  </si>
  <si>
    <t>Repair &amp; Maintenance Costs</t>
  </si>
  <si>
    <t>Fuel Costs</t>
  </si>
  <si>
    <t>Total Equipment Costs</t>
  </si>
  <si>
    <t>Depreciation, lease payments, equipment rental expense, insurance, licenses, property taxes and interest.</t>
  </si>
  <si>
    <t>All equipment operating costs such as repair labor, service truck/welder cost, repair parts, tires, wear items, outside repairs, etc.</t>
  </si>
  <si>
    <t>% Breakdown</t>
  </si>
  <si>
    <t>Metric 9</t>
  </si>
  <si>
    <t>(A)</t>
  </si>
  <si>
    <t>4.  Equipment Repair &amp; Maintenance Costs</t>
  </si>
  <si>
    <t>Equipment Repair &amp; Maintenance Labor</t>
  </si>
  <si>
    <t>Parts</t>
  </si>
  <si>
    <t>Outside Repairs</t>
  </si>
  <si>
    <t>The value of both internal and outside labor.  Internal labor cost should include wages, payroll taxes, benefits, overhead [standard / fully burdened rate].  Outside labor should include the labor portion of outside repairs.</t>
  </si>
  <si>
    <t>Other repair &amp; maintenance costs - service truck / welder cost and other repair costs not included above.</t>
  </si>
  <si>
    <t>Other</t>
  </si>
  <si>
    <t>5.  Balance Sheet Components</t>
  </si>
  <si>
    <t>6.  Income Statement Components</t>
  </si>
  <si>
    <t>Please enter the following Balance Sheet items:</t>
  </si>
  <si>
    <t>Current Assets</t>
  </si>
  <si>
    <t xml:space="preserve">  - Current Liabilities</t>
  </si>
  <si>
    <t>Working Capital</t>
  </si>
  <si>
    <t>Net Book Value of Fixed Assets</t>
  </si>
  <si>
    <t>NBV Fixed Assets and Right to Use Assets</t>
  </si>
  <si>
    <t xml:space="preserve">  + Right to Use Assets</t>
  </si>
  <si>
    <t>Metric 7</t>
  </si>
  <si>
    <t xml:space="preserve">Represents the original cost of an asset less its accumulated depreciation in accordance with Generally Accepted Accounting Principles (GAAP).  Exclude real estate, quarries, material reserves.  </t>
  </si>
  <si>
    <t>Right to Use assets for all leases capitalized under ASC 842, net of accumulated amortization</t>
  </si>
  <si>
    <t>Total Capital Expenditures</t>
  </si>
  <si>
    <t>Metric 8</t>
  </si>
  <si>
    <t>Metric 6</t>
  </si>
  <si>
    <t>Please enter the following Income Statement items:</t>
  </si>
  <si>
    <t>Net Income</t>
  </si>
  <si>
    <t>Income Before Taxes</t>
  </si>
  <si>
    <t>+ Provision for Income Taxes</t>
  </si>
  <si>
    <t xml:space="preserve">+ Depreciation </t>
  </si>
  <si>
    <t>+ Amortization</t>
  </si>
  <si>
    <t>+ Interest Expense</t>
  </si>
  <si>
    <t>= Free Cash Flow (FCF) (EBITDA)</t>
  </si>
  <si>
    <t>7.  Internal and External Shop Rates</t>
  </si>
  <si>
    <t>Please enter the following items:</t>
  </si>
  <si>
    <t>Average Internal Hourly Shop/Field Rate</t>
  </si>
  <si>
    <t>Average External Hourly Shop/Field Rate</t>
  </si>
  <si>
    <t>The costs included in calculating this rate should be consistent with the definition included in equipment maintenance and repair costs.  Calculated by establishing the total costs budgeted for your shop and field mechanics (numerator) divided by Direct hours charged to equipment (denominator). The vehicle costs for the field mechanic are separated as the usual External Contractor charges a mileage rate in addition to the standard rate.</t>
  </si>
  <si>
    <t>The average rate for your external contract labor which is charged to your equipment</t>
  </si>
  <si>
    <t>UTILIZATION METRICS</t>
  </si>
  <si>
    <t>8.  Equipment Utilization Hours</t>
  </si>
  <si>
    <t>Working Hours (W)</t>
  </si>
  <si>
    <t xml:space="preserve">The machine is on site, able to work and is being used to complete required work.  </t>
  </si>
  <si>
    <t>Enter Hours for each of the following:</t>
  </si>
  <si>
    <t>Planned Hours (P)</t>
  </si>
  <si>
    <t>The planned hours for a particular time period. Generally, this would represent the budgeted hours in the annual hours budget or hours per year in the Ownership &amp; Operating Rate calculation. If hours are budgeted by project, the hours for that project for the year could be utilized.</t>
  </si>
  <si>
    <t>9.  Equipment Utilization (Charges/Dollars Based)</t>
  </si>
  <si>
    <t xml:space="preserve">Fleet utilization measures the degree to which a group of machines working for a given time is able to generate the internal job charges that could be generated if all the machines within that group were to work at the desired or optimum level of utilization.  It is measured by dividing the total job charges actually generated by a group of machines working by the total job charges that could have been generated by that group of machines if they had worked at optimum utilization for the given period. 
</t>
  </si>
  <si>
    <t>Actual Charges for all Equipment (i.e. Off-Road and On-Road construction equipment; excluding pick-up trucks, small equipment, attachments, etc).</t>
  </si>
  <si>
    <t>Actual job charges for equipment for the period.</t>
  </si>
  <si>
    <t>Potential Charges for the Above Equipment</t>
  </si>
  <si>
    <t>Fleet Utilization % (based upon dollars)</t>
  </si>
  <si>
    <t>Metric 11</t>
  </si>
  <si>
    <t>The sum of targeted/desired utilization hours x equipment rate (for all pieces of equipment included).</t>
  </si>
  <si>
    <t>10.  Engine Idling % (On-Road &amp; Off-Road)</t>
  </si>
  <si>
    <t xml:space="preserve">Engine idle % is a measure of the time that an engine is running without performing a task. This statistic is derived from telematics or other electronic information using algorithms to determine engine idle percent which is communicated through the telematics platform being used.   It is designed to show the relationship between the period the machine and/or its engine is “at idle” relative to the sum of the time the machine and/or its engine is “at idle” plus the time the machine and/or its engine is “not idle”.
</t>
  </si>
  <si>
    <t>a. If Based upon Telematics</t>
  </si>
  <si>
    <t>It is measured as follows by dividing the total Hours that the machine is reported “at idle” by telematics by the total Meter Hours reported by telematics.</t>
  </si>
  <si>
    <t>Hours Reported at Idle</t>
  </si>
  <si>
    <t>Divided by Total Meter Hours Reported</t>
  </si>
  <si>
    <t>Idle %</t>
  </si>
  <si>
    <t>Metric 12</t>
  </si>
  <si>
    <t>a. If Based upon Hours Tracked (No Telematics)</t>
  </si>
  <si>
    <t>Subtract reported working hours from total metered hours and then divide by the total metered hours for a set period. This method will require that the operators record their starting and stopping hour meters regularly.</t>
  </si>
  <si>
    <t>Meter Hours</t>
  </si>
  <si>
    <t xml:space="preserve"> - Working Hours</t>
  </si>
  <si>
    <t xml:space="preserve"> = Idle Hours</t>
  </si>
  <si>
    <t>SAFETY METRICS</t>
  </si>
  <si>
    <t>Safety is another critical component of successful fleet management.  Completing the following information will allow you to measure equipment damage per working hour as well as your overall TRIR (Total Recordable Incident Rate) for your shop.</t>
  </si>
  <si>
    <t>Equipment Damage Costs</t>
  </si>
  <si>
    <t xml:space="preserve">Equipment Damage $ are the costs to Repair/Rebuild equipment or its components for accidents, incidents not included in the Make- Up of the Rate and Charged to a job, or Department Covered or not Covered by Insurance  </t>
  </si>
  <si>
    <t>From OSHA 300 Log</t>
  </si>
  <si>
    <t>Man Hours Equipment Maintenance Dept.</t>
  </si>
  <si>
    <t xml:space="preserve">For purposes of this metric all employees primarily employed by the Equipment Maintenance Department or operation shall be included in this metric. </t>
  </si>
  <si>
    <t>Equipment Damage Costs / Man Hours Total Company</t>
  </si>
  <si>
    <t>Man Hours Total Company</t>
  </si>
  <si>
    <t>Metric 13</t>
  </si>
  <si>
    <t>TRIR Rate - Equipment Maintenance Department</t>
  </si>
  <si>
    <t>Recordable Incidents for Equipment Maintenance Department</t>
  </si>
  <si>
    <t>Metric 14</t>
  </si>
  <si>
    <t>PREVENTATIVE MAINTENANCE &amp; PLANNING/SCHEDULING METRICS</t>
  </si>
  <si>
    <t>LABOR EFFICIENCY &amp; RELIABILITY METRICS</t>
  </si>
  <si>
    <t>INVENTORY EFFICIENCY METRICS</t>
  </si>
  <si>
    <t>11.  Safety Metric items</t>
  </si>
  <si>
    <t>12.  Maintenance Activity Hours Breakdowns</t>
  </si>
  <si>
    <t>Preventive Maintenance (PM) are all tasks that are routinely or repetitively scheduled with the intent of prolonging the life of an asset</t>
  </si>
  <si>
    <t>Predictive maintenance is a technique that uses data analysis tools and techniques to detect anomalies in the operation and possible defects in equipment so they can be fixed before resulting in a failure. They measure changes in condition normally by use of technology or statistics. Predictive maintenance tends to include direct measurement of the item.</t>
  </si>
  <si>
    <t>Hrs</t>
  </si>
  <si>
    <t>Preventative Maintenance (PM)</t>
  </si>
  <si>
    <t>Predictive Maintenance (PdM)</t>
  </si>
  <si>
    <t>PdM/PM</t>
  </si>
  <si>
    <t>Used in Metrics 1 &amp; 4</t>
  </si>
  <si>
    <t>Used in Metric 2</t>
  </si>
  <si>
    <t>Used in Metric 3</t>
  </si>
  <si>
    <t>Used in Metric 6</t>
  </si>
  <si>
    <t>Used in Metric 7</t>
  </si>
  <si>
    <t>Used in Metric 10</t>
  </si>
  <si>
    <t># of Work Orders</t>
  </si>
  <si>
    <t>Totals</t>
  </si>
  <si>
    <t>Metric 17</t>
  </si>
  <si>
    <t>Metric 18</t>
  </si>
  <si>
    <t># On Time</t>
  </si>
  <si>
    <t>PM schedule compliance measures the number of preventive maintenance tasks completed, on time, within an allocated allowance as compared to the PM maintenance tasks scheduled.  ON TIME = WITHIN THE WEEK SCHEDULED.</t>
  </si>
  <si>
    <t>Maintenance Schedule Compliance measures the percentage of work orders completed by the due dates within an allocated allowance. ON TIME = WITHIN THE WEEK SCHEDULED.</t>
  </si>
  <si>
    <t>Metric 19</t>
  </si>
  <si>
    <t>Metric 20</t>
  </si>
  <si>
    <t>Capital / Job-Related</t>
  </si>
  <si>
    <t>Emergency (EM)</t>
  </si>
  <si>
    <t>Work orders related to capital projects and job-charged work orders.</t>
  </si>
  <si>
    <t>(PM+PdM)/Total Maintenance Hours</t>
  </si>
  <si>
    <t>Metric 15</t>
  </si>
  <si>
    <t>Metric 16</t>
  </si>
  <si>
    <t>Schedule Compliance (Planned WO's)</t>
  </si>
  <si>
    <t>Calculations:</t>
  </si>
  <si>
    <t>Repair &amp; Maintenance Costs/Revenue</t>
  </si>
  <si>
    <t>Repair &amp; Maintenance Costs/Throughput</t>
  </si>
  <si>
    <t>Repair &amp; Maintenance Costs/ERV</t>
  </si>
  <si>
    <t>Metric 1</t>
  </si>
  <si>
    <t>Metric 2</t>
  </si>
  <si>
    <t>Metric 3</t>
  </si>
  <si>
    <t>Repair &amp; Maint Labor/Revenue</t>
  </si>
  <si>
    <t>Metric 4</t>
  </si>
  <si>
    <t>Repair &amp; Maint Labor/R&amp;M Costs</t>
  </si>
  <si>
    <t>Metric 5</t>
  </si>
  <si>
    <t>Used in Metrics 1,2,3 &amp; 5</t>
  </si>
  <si>
    <t>Capital Expenditures/Free Cash Flow</t>
  </si>
  <si>
    <t>Used in Metrics 4 &amp; 5</t>
  </si>
  <si>
    <t>Metric 10</t>
  </si>
  <si>
    <t>% Planned Utilization (W/P)</t>
  </si>
  <si>
    <t>Idle % (Idle Hours / Meter Hours)</t>
  </si>
  <si>
    <t>Repairs which must be completed within the next 24-48 hours (unscheduled work orders / schedule disruptor) due to an on-shift failure or down event.</t>
  </si>
  <si>
    <t>Planned % = Planned/Total Maint. Hrs.</t>
  </si>
  <si>
    <t>Planned maintenance is defined as PM or Corrective Maintenance that has been scheduled with labor or parts &amp; labor.</t>
  </si>
  <si>
    <t>Preventative WO's Completed (PM+PdM)</t>
  </si>
  <si>
    <t>Preventative On Time (PM+PdM)</t>
  </si>
  <si>
    <t xml:space="preserve">13.  Planned Maintenance &amp; Schedule Compliance </t>
  </si>
  <si>
    <t>14.  Maintenance Backlog</t>
  </si>
  <si>
    <t>Maintenance backlog is a list of outstanding taks that have been identified but not yet performed to repair or maintain equipment.</t>
  </si>
  <si>
    <t>PM and PdM work is included out to the normal scheduling horizon, usually five to 12 weeks. Assuming that the flow of PM/PdM work is uniform, this moving line will include the work that is currently being planned and scheduled, but not a whole year’s worth of condition monitoring.  Standing or recurring work orders, if used, should be broken into weekly chunks that are entered into the backlog.</t>
  </si>
  <si>
    <t xml:space="preserve">Number of Man Hours Weekly Capacity </t>
  </si>
  <si>
    <t>`</t>
  </si>
  <si>
    <t>Number of internal mechanics x 50-hour weeks</t>
  </si>
  <si>
    <t>Total Planned Preventative WO's from above (B)</t>
  </si>
  <si>
    <t>Man Weeks of Backlog</t>
  </si>
  <si>
    <t>Metric 21</t>
  </si>
  <si>
    <t>15.  Maintenance Labor Hour Breakdown</t>
  </si>
  <si>
    <t>Please enter the following items for the maintenance staff for the most recent fiscal year:</t>
  </si>
  <si>
    <t>Total Labor Hours Worked</t>
  </si>
  <si>
    <t xml:space="preserve">Rework is repetitive corrective (repair) work done on previously maintained equipment in a short time (generally one month or 176 metered hours). It is also referred to as Callbacks. </t>
  </si>
  <si>
    <t>Overtime Hours</t>
  </si>
  <si>
    <t>Rework Hours</t>
  </si>
  <si>
    <t>Hours Charged to Work Orders</t>
  </si>
  <si>
    <t xml:space="preserve">Work order labor capture includes all maintenance labor hours captured against a work order versus assigned to a cost center or other allocation.  </t>
  </si>
  <si>
    <t>Wrench Time Hours</t>
  </si>
  <si>
    <t>Wrench Time is the total time a technician spends diagnosing, adjusting, repairing, or servicing an asset (value-added). It does NOT include time spent traveling to and from the job, training, in meetings, breaks, paperwork, travel to parts room,, cleaning work area, etc. (non-value added but needed).</t>
  </si>
  <si>
    <t>Training Hours</t>
  </si>
  <si>
    <t xml:space="preserve">Maintenance training hours are the number of hours maintenance personnel spent in training (classroom, seminars, workshops, in-house classes). This does not include safety and compliance regulatory training.  For purposes of this metric all employees primarily employed by the Equipment Maintenance Department or operation shall be included in this metric. </t>
  </si>
  <si>
    <t>Maintenance labor hours represent the repair hours charged to all of heavy equipment assets included in the survey data.</t>
  </si>
  <si>
    <t>Equipment hours worked represent the working hours (per equipment meters of hours charged to jobs or equipment) for all heavy assets included in the survey data.</t>
  </si>
  <si>
    <t>Maintenance Labor Overtime %</t>
  </si>
  <si>
    <t>Percent Rework Hours</t>
  </si>
  <si>
    <t>Percent of Man Hours Charged to Work Orders</t>
  </si>
  <si>
    <t>Wrench Time as a Percent of Man Hours</t>
  </si>
  <si>
    <t>Training Hours per Shop Employee/Mechanic</t>
  </si>
  <si>
    <t>Labor Factor- R&amp;M Hours to Equipment Hours Worked</t>
  </si>
  <si>
    <t>Metric 22</t>
  </si>
  <si>
    <t>Metric 23</t>
  </si>
  <si>
    <t>Metric 24</t>
  </si>
  <si>
    <t>Metric 25</t>
  </si>
  <si>
    <t>Metric 26</t>
  </si>
  <si>
    <t>Metric 27</t>
  </si>
  <si>
    <t>Emergency Work Hours as Percent of Total Maintenance Hours</t>
  </si>
  <si>
    <t>Metric 28</t>
  </si>
  <si>
    <t>16.  Reliability Metrics</t>
  </si>
  <si>
    <t>Reliability metrics measure the effectiveness of the maintenance enterprise in reducing undesirable, unplanned and unexpected on-shift breakdowns to the absolute minimum.</t>
  </si>
  <si>
    <t>Total Equipment Hours Worked (C )</t>
  </si>
  <si>
    <t>Total Equipment Hours Worked, per above (C )</t>
  </si>
  <si>
    <t xml:space="preserve">Enter the Number of Down Events </t>
  </si>
  <si>
    <t>Unplanned or unexpected events that  impacted production in the most recent fiscal year (a/k/a "Red Events" in some work order systems).</t>
  </si>
  <si>
    <t>Mean Time Between Failure (MTBF)</t>
  </si>
  <si>
    <t>Metric 29</t>
  </si>
  <si>
    <t>Metric 30</t>
  </si>
  <si>
    <t>Down Events Per 1,000 Hours</t>
  </si>
  <si>
    <t>17.  Inventory Efficiency Metrics</t>
  </si>
  <si>
    <t>Inventory efficiency metrics are designed to measure the balance of the amount of capital deployed in inventory AND effectively maintaining inventory part and consumable levels in meeting the enterprise's needs for repair and maintenance activities.</t>
  </si>
  <si>
    <t>Please enter the following items related to inventory for the most recent fiscal year:</t>
  </si>
  <si>
    <t>Value of cost of parts and consumables taken from inventory</t>
  </si>
  <si>
    <t>Average value or cost of inventory held over the past fiscal year</t>
  </si>
  <si>
    <t xml:space="preserve">Number of Parts Requests from inventory </t>
  </si>
  <si>
    <t>Number of Parts Requests fulfilled without delay (first pass)</t>
  </si>
  <si>
    <t>Metric 31</t>
  </si>
  <si>
    <t>Metric 32</t>
  </si>
  <si>
    <t>Inventory Turns</t>
  </si>
  <si>
    <t>Service Level (% Fulfillment Rate)</t>
  </si>
  <si>
    <t>Emergency Hours (from PM-Planning-Scheduling Sheet)</t>
  </si>
  <si>
    <t>Total Repair &amp; Maintenance Hours  (from PM-Planning-Scheduling Sheet)</t>
  </si>
  <si>
    <t>Estimated time to complete all tasks on the list of outstanding tasks Only work to be performed by the maintenance group that is reporting is included. This means work performed by outside contractors or vendors who are not usually on site is not included.</t>
  </si>
  <si>
    <t>Corrective Maintenance (CM)</t>
  </si>
  <si>
    <t>Corrective from Preventative (CP)</t>
  </si>
  <si>
    <t>Corrective from Preventative (CP) are those Corrective Maintenance activities identified as a result of a PM or PdM activity or scheduled inspection.</t>
  </si>
  <si>
    <t>CP% = CP / (PM+PdM)</t>
  </si>
  <si>
    <t xml:space="preserve">Total Planned Hours </t>
  </si>
  <si>
    <t xml:space="preserve">Please enter the total planned hours.  Planned hours should include PM, PdM and that portion of CP, CM and Capital repairs which are pre-planned (i.e. 'prepped').  Please include equipment inspections, ordering parts, gathering specialty tools, locating reference documents and prioritizing projects in addition to the actual repair hours. </t>
  </si>
  <si>
    <t>{FOR INTERNAL USE}</t>
  </si>
  <si>
    <t>Accident or Damage</t>
  </si>
  <si>
    <t>Repairs are required due to an accident which causes damage to or a condition requiring repair of the machine.</t>
  </si>
  <si>
    <t>Repairs which must be completed within the next 24-48 hours (unscheduled work orders / schedule disruptor) due to an on-shift failure or down event (breakdown}.</t>
  </si>
  <si>
    <t xml:space="preserve">Include all other hours for indirect activities including but not limited to training, meetings, cleaning work area, paperwork, vacation, etc.  </t>
  </si>
  <si>
    <t>Corrective Maintenance is the category of maintenance tasks performed to rectify and repair faulty systems and equipment.  Corrective Maintenance aims to restore systems that have broken down or are detoriating with an impending breakdown.  Corrective Maintenance can by synonymous with reactive maintenance.   Note:  Do not include CP work orders or hours included above.</t>
  </si>
  <si>
    <t xml:space="preserve">Total hours should equal total paid mechanic hours and subcontracted hours (you can estimate hours based upon costs if subcontracted hours are not readily available) .  </t>
  </si>
  <si>
    <t xml:space="preserve">Preventative Maintenance activities are tasks which prolong the life of your fleet assets and improve reliability.  It is a critical activity to maintaining a healthy and productive fleet.  Include both hours for your internal mechanics as well as subcontracted hours (you can estimate hours based upon costs if subcontracted hours are not readily available) .  </t>
  </si>
  <si>
    <t>Service / Indirect Hours</t>
  </si>
  <si>
    <t>Should match Total Hours from PM-Planning-Scheduling Sheet</t>
  </si>
  <si>
    <t>Maintenance Labor is to include all normally scheduled hours for the maintenance staff.  Note:  For purposes of this metric all employees primarily employed by the Equipment Maintenance Department or operation shall be included; however, exclude supervisory personnel, planners, parts attendants and administrative roles.</t>
  </si>
  <si>
    <t>Enter the Number of Shop Employees (per above)</t>
  </si>
  <si>
    <t>Utilize Working Hours of mobile equipment included in the utilization calculation (i.e. Off-Road and On-Road construction equipment; excluding pick-up trucks, small equipment, attachments, etc).</t>
  </si>
  <si>
    <r>
      <t xml:space="preserve">What is your total construction revenue </t>
    </r>
    <r>
      <rPr>
        <sz val="11"/>
        <rFont val="Calibri"/>
        <family val="2"/>
        <scheme val="minor"/>
      </rPr>
      <t>(</t>
    </r>
    <r>
      <rPr>
        <sz val="11"/>
        <rFont val="Times New Roman"/>
        <family val="1"/>
      </rPr>
      <t>include the value of all services recognized under construction contracts by a company in a period; Do not include revenues related to fixed plant equipment or non-construction operations).</t>
    </r>
    <r>
      <rPr>
        <sz val="11"/>
        <rFont val="Calibri"/>
        <family val="2"/>
        <scheme val="minor"/>
      </rPr>
      <t xml:space="preserve">  Additonal notes:  1)  The goal is to match revenues with expenses and the equipment fleet used to generate those revenues.  2)  Exclude any internal material transfers.</t>
    </r>
  </si>
  <si>
    <t xml:space="preserve">Estimated Replacement Value is the amount that the enterprise would need to spend to replace its construction equipment assets at the present time with equipment of similar specification, appearance and condition.  Include  i. owned fleet of equipment;  ii.  Right to Use Assets under ASC 842 (i.e. capitalized leased equipment); and iii. Include construction equipment only (off-road and on-road) as previously defined.  It is recommended to include only mobile construction equipment (off-road and on-road).  Do not include fixed plants or non-construction operations machinery.  You may consider insurable replacement values if ERV is not readily available.
</t>
  </si>
  <si>
    <t xml:space="preserve">Direct  Fuel costs  including  Fuel  , Fueling , Delivery  </t>
  </si>
  <si>
    <t xml:space="preserve"> Include all equipment operation costs, including but not limited to, repair labor, service truck/welder cost, repair parts, tires, wear items, outside repairs, supplies and consumables for costs charged to equipment and jobs.</t>
  </si>
  <si>
    <t xml:space="preserve"> Begin with (A) Repair &amp; Maintenance Costs from 3. above.   Include all equipment operation costs, including but not limited to, repair labor, service truck/welder cost, repair parts, tires, wear items, outside repairs, supplies and consumables for costs charged to equipment and jobs.  Exclude fuel and ownership costs.
 </t>
  </si>
  <si>
    <t>Parts, tires, wear items, supplies and consumables</t>
  </si>
  <si>
    <t>Outside repairs - include parts portion of outside repairs.  Break out labor from outside repairs to include in "Equipment Repair &amp; Maintenance Labor" above.</t>
  </si>
  <si>
    <t>Include the total cost capitalized during a period on the company’s balance sheet to acquire equipment.  Includes both fixed assets and Right of Use assets.  Do not include capital expenditures related to plants or non-constuction operation machinery.</t>
  </si>
  <si>
    <t>Return on Net Assets {RONA}</t>
  </si>
  <si>
    <t xml:space="preserve">Is my company’s information kept confidential?
The only people who can view uploaded company financials are the person who submitted it and the company that analyzes the information. Even CFMA cannot see uploaded data.  The emphasis is on aggregate industry data, not on the performance of individual companies.  At no time is a company ever identified in the Heavy Equipment Comparator results, nor is it possible to view or obtain a list of participating companies. If there are fewer than five respondents for a particular category, that category will remain blank. 
</t>
  </si>
  <si>
    <t>b.  Approximate number (+/- 20%)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</si>
</sst>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s>
  <fonts count="23" x14ac:knownFonts="1">
    <font>
      <sz val="11"/>
      <color theme="1"/>
      <name val="Calibri"/>
      <family val="2"/>
      <scheme val="minor"/>
    </font>
    <font>
      <sz val="11"/>
      <color theme="1"/>
      <name val="Calibri"/>
      <family val="2"/>
      <scheme val="minor"/>
    </font>
    <font>
      <sz val="11"/>
      <color theme="1"/>
      <name val="Arial Black"/>
      <family val="2"/>
    </font>
    <font>
      <i/>
      <sz val="11"/>
      <color theme="1"/>
      <name val="Calibri"/>
      <family val="2"/>
      <scheme val="minor"/>
    </font>
    <font>
      <i/>
      <u/>
      <sz val="11"/>
      <color theme="1"/>
      <name val="Calibri"/>
      <family val="2"/>
      <scheme val="minor"/>
    </font>
    <font>
      <sz val="14"/>
      <color theme="1"/>
      <name val="Calibri"/>
      <family val="2"/>
      <scheme val="minor"/>
    </font>
    <font>
      <sz val="9"/>
      <color theme="1"/>
      <name val="Calibri"/>
      <family val="2"/>
      <scheme val="minor"/>
    </font>
    <font>
      <b/>
      <u val="double"/>
      <sz val="14"/>
      <color theme="1"/>
      <name val="Calibri"/>
      <family val="2"/>
      <scheme val="minor"/>
    </font>
    <font>
      <u/>
      <sz val="14"/>
      <color theme="1"/>
      <name val="Calibri"/>
      <family val="2"/>
      <scheme val="minor"/>
    </font>
    <font>
      <sz val="9"/>
      <color indexed="81"/>
      <name val="Tahoma"/>
      <family val="2"/>
    </font>
    <font>
      <b/>
      <sz val="9"/>
      <color indexed="81"/>
      <name val="Tahoma"/>
      <family val="2"/>
    </font>
    <font>
      <u/>
      <sz val="11"/>
      <color theme="1"/>
      <name val="Calibri"/>
      <family val="2"/>
      <scheme val="minor"/>
    </font>
    <font>
      <b/>
      <sz val="11"/>
      <color theme="1"/>
      <name val="Calibri"/>
      <family val="2"/>
      <scheme val="minor"/>
    </font>
    <font>
      <sz val="10"/>
      <color theme="1"/>
      <name val="Calibri"/>
      <family val="2"/>
      <scheme val="minor"/>
    </font>
    <font>
      <sz val="11"/>
      <name val="Calibri"/>
      <family val="2"/>
      <scheme val="minor"/>
    </font>
    <font>
      <sz val="11"/>
      <name val="Times New Roman"/>
      <family val="1"/>
    </font>
    <font>
      <i/>
      <u val="double"/>
      <sz val="11"/>
      <color theme="1"/>
      <name val="Calibri"/>
      <family val="2"/>
      <scheme val="minor"/>
    </font>
    <font>
      <b/>
      <u val="double"/>
      <sz val="11"/>
      <color theme="1"/>
      <name val="Calibri"/>
      <family val="2"/>
      <scheme val="minor"/>
    </font>
    <font>
      <sz val="9"/>
      <color theme="1"/>
      <name val="Times New Roman"/>
      <family val="1"/>
    </font>
    <font>
      <i/>
      <sz val="9"/>
      <color theme="1"/>
      <name val="Calibri"/>
      <family val="2"/>
      <scheme val="minor"/>
    </font>
    <font>
      <i/>
      <sz val="11"/>
      <color theme="1"/>
      <name val="Calibri"/>
      <family val="2"/>
    </font>
    <font>
      <b/>
      <i/>
      <sz val="12"/>
      <color rgb="FFFF0000"/>
      <name val="Calibri"/>
      <family val="2"/>
      <scheme val="minor"/>
    </font>
    <font>
      <b/>
      <i/>
      <u/>
      <sz val="8"/>
      <color theme="1"/>
      <name val="Calibri"/>
      <family val="2"/>
      <scheme val="minor"/>
    </font>
  </fonts>
  <fills count="9">
    <fill>
      <patternFill patternType="none"/>
    </fill>
    <fill>
      <patternFill patternType="gray125"/>
    </fill>
    <fill>
      <patternFill patternType="solid">
        <fgColor theme="9" tint="0.59999389629810485"/>
        <bgColor indexed="64"/>
      </patternFill>
    </fill>
    <fill>
      <patternFill patternType="solid">
        <fgColor theme="1"/>
        <bgColor indexed="64"/>
      </patternFill>
    </fill>
    <fill>
      <patternFill patternType="solid">
        <fgColor theme="9" tint="0.39997558519241921"/>
        <bgColor indexed="64"/>
      </patternFill>
    </fill>
    <fill>
      <patternFill patternType="solid">
        <fgColor theme="0"/>
        <bgColor indexed="64"/>
      </patternFill>
    </fill>
    <fill>
      <patternFill patternType="solid">
        <fgColor theme="7" tint="0.79998168889431442"/>
        <bgColor indexed="64"/>
      </patternFill>
    </fill>
    <fill>
      <gradientFill degree="135">
        <stop position="0">
          <color theme="7" tint="0.80001220740379042"/>
        </stop>
        <stop position="1">
          <color theme="9" tint="0.59999389629810485"/>
        </stop>
      </gradientFill>
    </fill>
    <fill>
      <patternFill patternType="solid">
        <fgColor theme="7" tint="0.59999389629810485"/>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25">
    <xf numFmtId="0" fontId="0" fillId="0" borderId="0" xfId="0"/>
    <xf numFmtId="0" fontId="2" fillId="0" borderId="0" xfId="0" applyFont="1"/>
    <xf numFmtId="0" fontId="3" fillId="0" borderId="2" xfId="0" applyFont="1" applyBorder="1"/>
    <xf numFmtId="0" fontId="3" fillId="0" borderId="3" xfId="0" applyFont="1" applyBorder="1"/>
    <xf numFmtId="0" fontId="3" fillId="0" borderId="4" xfId="0" applyFont="1" applyBorder="1"/>
    <xf numFmtId="0" fontId="3" fillId="0" borderId="0" xfId="0" applyFont="1" applyBorder="1"/>
    <xf numFmtId="0" fontId="3" fillId="0" borderId="5" xfId="0" applyFont="1" applyBorder="1"/>
    <xf numFmtId="0" fontId="3" fillId="0" borderId="6" xfId="0" applyFont="1" applyBorder="1"/>
    <xf numFmtId="0" fontId="3" fillId="0" borderId="7" xfId="0" applyFont="1" applyBorder="1"/>
    <xf numFmtId="0" fontId="3" fillId="0" borderId="8" xfId="0" applyFont="1" applyBorder="1"/>
    <xf numFmtId="0" fontId="4" fillId="0" borderId="1" xfId="0" applyFont="1" applyBorder="1"/>
    <xf numFmtId="0" fontId="5" fillId="0" borderId="0" xfId="0" applyFont="1"/>
    <xf numFmtId="0" fontId="7" fillId="0" borderId="0" xfId="0" applyFont="1"/>
    <xf numFmtId="0" fontId="8" fillId="0" borderId="0" xfId="0" applyFont="1"/>
    <xf numFmtId="0" fontId="11" fillId="0" borderId="0" xfId="0" applyFont="1"/>
    <xf numFmtId="0" fontId="5" fillId="0" borderId="0" xfId="0" applyFont="1" applyBorder="1" applyAlignment="1">
      <alignment horizontal="left" wrapText="1"/>
    </xf>
    <xf numFmtId="165" fontId="5" fillId="0" borderId="0" xfId="3" applyNumberFormat="1" applyFont="1" applyBorder="1" applyAlignment="1"/>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0" fontId="0" fillId="5" borderId="0" xfId="0" applyFill="1"/>
    <xf numFmtId="0" fontId="8" fillId="0" borderId="0" xfId="0" applyFont="1" applyBorder="1" applyAlignment="1">
      <alignment horizontal="left"/>
    </xf>
    <xf numFmtId="0" fontId="0" fillId="0" borderId="9" xfId="0" applyFont="1" applyBorder="1"/>
    <xf numFmtId="0" fontId="0" fillId="0" borderId="11" xfId="0" applyFont="1" applyBorder="1"/>
    <xf numFmtId="0" fontId="0" fillId="0" borderId="10" xfId="0" applyFont="1" applyBorder="1"/>
    <xf numFmtId="0" fontId="6" fillId="0" borderId="0" xfId="0" applyFont="1"/>
    <xf numFmtId="0" fontId="0" fillId="0" borderId="0" xfId="0" applyFont="1"/>
    <xf numFmtId="0" fontId="12" fillId="0" borderId="10" xfId="0" applyFont="1" applyBorder="1"/>
    <xf numFmtId="0" fontId="0" fillId="0" borderId="0" xfId="0" applyFont="1" applyBorder="1"/>
    <xf numFmtId="164" fontId="0" fillId="0" borderId="0" xfId="1" applyNumberFormat="1" applyFont="1" applyBorder="1" applyAlignment="1"/>
    <xf numFmtId="0" fontId="0" fillId="0" borderId="0" xfId="0" applyFont="1" applyFill="1" applyBorder="1"/>
    <xf numFmtId="0" fontId="12" fillId="0" borderId="0" xfId="0" applyFont="1" applyBorder="1"/>
    <xf numFmtId="0" fontId="4" fillId="0" borderId="0" xfId="0" applyFont="1" applyBorder="1"/>
    <xf numFmtId="0" fontId="0" fillId="3" borderId="0" xfId="0" applyFont="1" applyFill="1"/>
    <xf numFmtId="0" fontId="0" fillId="0" borderId="9" xfId="0" quotePrefix="1" applyFont="1" applyBorder="1"/>
    <xf numFmtId="0" fontId="0" fillId="0" borderId="0" xfId="0" quotePrefix="1" applyFont="1" applyBorder="1"/>
    <xf numFmtId="0" fontId="4" fillId="0" borderId="0" xfId="0" quotePrefix="1" applyFont="1" applyBorder="1"/>
    <xf numFmtId="0" fontId="0" fillId="0" borderId="9" xfId="0" applyFont="1" applyBorder="1" applyAlignment="1">
      <alignment horizontal="left"/>
    </xf>
    <xf numFmtId="0" fontId="0" fillId="0" borderId="11" xfId="0" applyFont="1" applyBorder="1" applyAlignment="1">
      <alignment horizontal="center" wrapText="1"/>
    </xf>
    <xf numFmtId="0" fontId="0" fillId="0" borderId="10" xfId="0" applyFont="1" applyBorder="1" applyAlignment="1">
      <alignment horizontal="center" wrapText="1"/>
    </xf>
    <xf numFmtId="0" fontId="4" fillId="0" borderId="0" xfId="0" applyFont="1" applyFill="1" applyBorder="1"/>
    <xf numFmtId="165" fontId="0" fillId="0" borderId="9" xfId="3" applyNumberFormat="1" applyFont="1" applyBorder="1" applyAlignment="1"/>
    <xf numFmtId="165" fontId="0" fillId="3" borderId="9" xfId="3" applyNumberFormat="1" applyFont="1" applyFill="1" applyBorder="1" applyAlignment="1"/>
    <xf numFmtId="0" fontId="0" fillId="0" borderId="9" xfId="0" applyFont="1" applyBorder="1" applyAlignment="1">
      <alignment horizontal="left" wrapText="1"/>
    </xf>
    <xf numFmtId="0" fontId="0" fillId="0" borderId="11" xfId="0" applyFont="1" applyBorder="1" applyAlignment="1">
      <alignment horizontal="left" wrapText="1"/>
    </xf>
    <xf numFmtId="0" fontId="0" fillId="0" borderId="10" xfId="0" applyFont="1" applyBorder="1" applyAlignment="1">
      <alignment horizontal="left" wrapText="1"/>
    </xf>
    <xf numFmtId="10" fontId="0" fillId="4" borderId="9" xfId="2" applyNumberFormat="1" applyFont="1" applyFill="1" applyBorder="1" applyAlignment="1"/>
    <xf numFmtId="165" fontId="0" fillId="0" borderId="12" xfId="3" applyNumberFormat="1" applyFont="1" applyBorder="1" applyAlignment="1"/>
    <xf numFmtId="0" fontId="0" fillId="0" borderId="0" xfId="0" applyFont="1" applyBorder="1" applyAlignment="1">
      <alignment horizontal="left" wrapText="1"/>
    </xf>
    <xf numFmtId="165" fontId="0" fillId="0" borderId="0" xfId="3" applyNumberFormat="1" applyFont="1" applyBorder="1" applyAlignment="1"/>
    <xf numFmtId="0" fontId="16" fillId="0" borderId="0" xfId="0" applyFont="1"/>
    <xf numFmtId="0" fontId="0" fillId="5" borderId="0" xfId="0" applyFont="1" applyFill="1" applyBorder="1"/>
    <xf numFmtId="0" fontId="17" fillId="0" borderId="0" xfId="0" applyFont="1"/>
    <xf numFmtId="0" fontId="18" fillId="0" borderId="0" xfId="0" applyFont="1" applyAlignment="1">
      <alignment horizontal="left" vertical="center" indent="13"/>
    </xf>
    <xf numFmtId="0" fontId="6" fillId="0" borderId="0" xfId="0" applyFont="1" applyAlignment="1">
      <alignment horizontal="left"/>
    </xf>
    <xf numFmtId="0" fontId="19" fillId="0" borderId="2" xfId="0" applyFont="1" applyBorder="1"/>
    <xf numFmtId="0" fontId="19" fillId="0" borderId="3" xfId="0" applyFont="1" applyBorder="1"/>
    <xf numFmtId="0" fontId="19" fillId="0" borderId="0" xfId="0" applyFont="1" applyBorder="1"/>
    <xf numFmtId="0" fontId="19" fillId="0" borderId="5" xfId="0" applyFont="1" applyBorder="1"/>
    <xf numFmtId="0" fontId="19" fillId="0" borderId="7" xfId="0" applyFont="1" applyBorder="1"/>
    <xf numFmtId="0" fontId="19" fillId="0" borderId="8" xfId="0" applyFont="1" applyBorder="1"/>
    <xf numFmtId="0" fontId="6" fillId="5" borderId="0" xfId="0" applyFont="1" applyFill="1"/>
    <xf numFmtId="0" fontId="6" fillId="5" borderId="0" xfId="0" applyFont="1" applyFill="1" applyBorder="1"/>
    <xf numFmtId="0" fontId="20" fillId="0" borderId="0" xfId="0" applyFont="1" applyAlignment="1">
      <alignment horizontal="left" vertical="center" indent="5"/>
    </xf>
    <xf numFmtId="43" fontId="0" fillId="4" borderId="12" xfId="3" applyFont="1" applyFill="1" applyBorder="1" applyAlignment="1"/>
    <xf numFmtId="164" fontId="0" fillId="0" borderId="9" xfId="1" applyNumberFormat="1" applyFont="1" applyBorder="1" applyAlignment="1"/>
    <xf numFmtId="164" fontId="0" fillId="5" borderId="9" xfId="1" applyNumberFormat="1" applyFont="1" applyFill="1" applyBorder="1" applyAlignment="1"/>
    <xf numFmtId="0" fontId="6" fillId="3" borderId="9"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0" xfId="0" applyFont="1" applyFill="1" applyBorder="1" applyAlignment="1">
      <alignment horizontal="center" vertical="center" wrapText="1"/>
    </xf>
    <xf numFmtId="10" fontId="0" fillId="4" borderId="9" xfId="2" applyNumberFormat="1" applyFont="1" applyFill="1" applyBorder="1" applyAlignment="1">
      <alignment horizontal="center"/>
    </xf>
    <xf numFmtId="165" fontId="0" fillId="5" borderId="12" xfId="3" applyNumberFormat="1" applyFont="1" applyFill="1" applyBorder="1" applyAlignment="1"/>
    <xf numFmtId="164" fontId="0" fillId="0" borderId="12" xfId="1" applyNumberFormat="1" applyFont="1" applyBorder="1" applyAlignment="1"/>
    <xf numFmtId="164" fontId="0" fillId="6" borderId="12" xfId="1" applyNumberFormat="1" applyFont="1" applyFill="1" applyBorder="1" applyAlignment="1"/>
    <xf numFmtId="0" fontId="6" fillId="0" borderId="12" xfId="0" applyFont="1" applyBorder="1" applyAlignment="1">
      <alignment horizontal="center" vertical="center" wrapText="1"/>
    </xf>
    <xf numFmtId="0" fontId="6" fillId="6" borderId="12" xfId="0" applyFont="1" applyFill="1" applyBorder="1" applyAlignment="1">
      <alignment vertical="center" wrapText="1"/>
    </xf>
    <xf numFmtId="164" fontId="0" fillId="6" borderId="9" xfId="1" applyNumberFormat="1" applyFont="1" applyFill="1" applyBorder="1" applyAlignment="1"/>
    <xf numFmtId="10" fontId="0" fillId="2" borderId="12" xfId="2" applyNumberFormat="1" applyFont="1" applyFill="1" applyBorder="1" applyAlignment="1"/>
    <xf numFmtId="44" fontId="0" fillId="7" borderId="12" xfId="1" applyFont="1" applyFill="1" applyBorder="1" applyAlignment="1"/>
    <xf numFmtId="165" fontId="0" fillId="6" borderId="9" xfId="3" applyNumberFormat="1" applyFont="1" applyFill="1" applyBorder="1" applyAlignment="1"/>
    <xf numFmtId="0" fontId="0" fillId="3" borderId="9" xfId="0" applyFill="1" applyBorder="1"/>
    <xf numFmtId="0" fontId="0" fillId="3" borderId="9" xfId="0" applyFont="1" applyFill="1" applyBorder="1" applyAlignment="1"/>
    <xf numFmtId="0" fontId="0" fillId="3" borderId="11" xfId="0" applyFont="1" applyFill="1" applyBorder="1" applyAlignment="1"/>
    <xf numFmtId="165" fontId="0" fillId="6" borderId="12" xfId="3" applyNumberFormat="1" applyFont="1" applyFill="1" applyBorder="1" applyAlignment="1"/>
    <xf numFmtId="165" fontId="0" fillId="0" borderId="12" xfId="2" applyNumberFormat="1" applyFont="1" applyBorder="1" applyAlignment="1"/>
    <xf numFmtId="10" fontId="0" fillId="2" borderId="12" xfId="2" applyNumberFormat="1" applyFont="1" applyFill="1" applyBorder="1" applyAlignment="1">
      <alignment horizontal="right"/>
    </xf>
    <xf numFmtId="44" fontId="0" fillId="4" borderId="12" xfId="1" applyFont="1" applyFill="1" applyBorder="1" applyAlignment="1">
      <alignment horizontal="center"/>
    </xf>
    <xf numFmtId="43" fontId="0" fillId="4" borderId="12" xfId="3" applyFont="1" applyFill="1" applyBorder="1" applyAlignment="1">
      <alignment horizontal="center"/>
    </xf>
    <xf numFmtId="165" fontId="0" fillId="8" borderId="12" xfId="3" applyNumberFormat="1" applyFont="1" applyFill="1" applyBorder="1" applyAlignment="1"/>
    <xf numFmtId="10" fontId="0" fillId="4" borderId="12" xfId="2" applyNumberFormat="1" applyFont="1" applyFill="1" applyBorder="1" applyAlignment="1"/>
    <xf numFmtId="165" fontId="1" fillId="0" borderId="12" xfId="3" applyNumberFormat="1" applyFont="1" applyBorder="1" applyAlignment="1"/>
    <xf numFmtId="43" fontId="1" fillId="4" borderId="12" xfId="3" applyFont="1" applyFill="1" applyBorder="1" applyAlignment="1">
      <alignment horizontal="center"/>
    </xf>
    <xf numFmtId="165" fontId="1" fillId="6" borderId="12" xfId="3" applyNumberFormat="1" applyFont="1" applyFill="1" applyBorder="1" applyAlignment="1"/>
    <xf numFmtId="166" fontId="0" fillId="4" borderId="12" xfId="2" applyNumberFormat="1" applyFont="1" applyFill="1" applyBorder="1" applyAlignment="1"/>
    <xf numFmtId="0" fontId="11" fillId="0" borderId="0" xfId="0" applyFont="1" applyAlignment="1">
      <alignment horizontal="center"/>
    </xf>
    <xf numFmtId="0" fontId="0" fillId="3" borderId="11" xfId="0" applyFont="1" applyFill="1" applyBorder="1" applyAlignment="1">
      <alignment horizontal="left"/>
    </xf>
    <xf numFmtId="0" fontId="6" fillId="0" borderId="0" xfId="0" applyFont="1" applyAlignment="1"/>
    <xf numFmtId="0" fontId="21" fillId="0" borderId="7" xfId="0" applyFont="1" applyBorder="1" applyAlignment="1">
      <alignment horizontal="center"/>
    </xf>
    <xf numFmtId="0" fontId="6" fillId="0" borderId="9" xfId="0" applyFont="1" applyBorder="1" applyAlignment="1">
      <alignment horizontal="left" vertical="center" wrapText="1"/>
    </xf>
    <xf numFmtId="0" fontId="6" fillId="0" borderId="11" xfId="0" applyFont="1" applyBorder="1" applyAlignment="1">
      <alignment horizontal="left" vertical="center" wrapText="1"/>
    </xf>
    <xf numFmtId="0" fontId="6" fillId="0" borderId="10" xfId="0" applyFont="1" applyBorder="1" applyAlignment="1">
      <alignment horizontal="left" vertical="center" wrapText="1"/>
    </xf>
    <xf numFmtId="0" fontId="0" fillId="0" borderId="9" xfId="0" applyFont="1" applyBorder="1" applyAlignment="1">
      <alignment horizontal="left" wrapText="1"/>
    </xf>
    <xf numFmtId="0" fontId="0" fillId="0" borderId="11" xfId="0" applyFont="1" applyBorder="1" applyAlignment="1">
      <alignment horizontal="left" wrapText="1"/>
    </xf>
    <xf numFmtId="0" fontId="0" fillId="0" borderId="10" xfId="0" applyFont="1" applyBorder="1" applyAlignment="1">
      <alignment horizontal="left" wrapText="1"/>
    </xf>
    <xf numFmtId="0" fontId="6" fillId="0" borderId="9" xfId="0" applyFont="1" applyBorder="1" applyAlignment="1">
      <alignment horizontal="left" wrapText="1"/>
    </xf>
    <xf numFmtId="0" fontId="6" fillId="0" borderId="11" xfId="0" applyFont="1" applyBorder="1" applyAlignment="1">
      <alignment horizontal="left" wrapText="1"/>
    </xf>
    <xf numFmtId="0" fontId="6" fillId="0" borderId="10" xfId="0" applyFont="1" applyBorder="1" applyAlignment="1">
      <alignment horizontal="left" wrapText="1"/>
    </xf>
    <xf numFmtId="0" fontId="0" fillId="0" borderId="12" xfId="0" applyFont="1" applyBorder="1" applyAlignment="1">
      <alignment horizontal="left" wrapText="1"/>
    </xf>
    <xf numFmtId="0" fontId="22" fillId="0" borderId="9" xfId="0" applyFont="1" applyBorder="1" applyAlignment="1">
      <alignment horizontal="left" wrapText="1"/>
    </xf>
    <xf numFmtId="0" fontId="22" fillId="0" borderId="11" xfId="0" applyFont="1" applyBorder="1" applyAlignment="1">
      <alignment horizontal="left"/>
    </xf>
    <xf numFmtId="0" fontId="22" fillId="0" borderId="10" xfId="0" applyFont="1" applyBorder="1" applyAlignment="1">
      <alignment horizontal="left"/>
    </xf>
    <xf numFmtId="0" fontId="0" fillId="0" borderId="9" xfId="0" applyFont="1" applyBorder="1" applyAlignment="1">
      <alignment horizontal="center" wrapText="1"/>
    </xf>
    <xf numFmtId="0" fontId="0" fillId="0" borderId="11" xfId="0" applyFont="1" applyBorder="1" applyAlignment="1">
      <alignment horizontal="center" wrapText="1"/>
    </xf>
    <xf numFmtId="0" fontId="0" fillId="0" borderId="10" xfId="0" applyFont="1" applyBorder="1" applyAlignment="1">
      <alignment horizontal="center" wrapText="1"/>
    </xf>
    <xf numFmtId="0" fontId="13" fillId="5" borderId="9" xfId="0" applyFont="1" applyFill="1" applyBorder="1" applyAlignment="1">
      <alignment wrapText="1"/>
    </xf>
    <xf numFmtId="0" fontId="13" fillId="5" borderId="11" xfId="0" applyFont="1" applyFill="1" applyBorder="1" applyAlignment="1">
      <alignment wrapText="1"/>
    </xf>
    <xf numFmtId="0" fontId="13" fillId="5" borderId="10" xfId="0" applyFont="1" applyFill="1" applyBorder="1" applyAlignment="1">
      <alignment wrapText="1"/>
    </xf>
    <xf numFmtId="0" fontId="0" fillId="5" borderId="9" xfId="0" applyFont="1" applyFill="1" applyBorder="1" applyAlignment="1">
      <alignment wrapText="1"/>
    </xf>
    <xf numFmtId="0" fontId="0" fillId="5" borderId="11" xfId="0" applyFont="1" applyFill="1" applyBorder="1" applyAlignment="1">
      <alignment wrapText="1"/>
    </xf>
    <xf numFmtId="0" fontId="0" fillId="5" borderId="10" xfId="0" applyFont="1" applyFill="1" applyBorder="1" applyAlignment="1">
      <alignment wrapText="1"/>
    </xf>
    <xf numFmtId="0" fontId="0" fillId="5" borderId="9" xfId="0" applyFont="1" applyFill="1" applyBorder="1" applyAlignment="1">
      <alignment horizontal="left" wrapText="1"/>
    </xf>
    <xf numFmtId="0" fontId="0" fillId="5" borderId="11" xfId="0" applyFont="1" applyFill="1" applyBorder="1" applyAlignment="1">
      <alignment horizontal="left" wrapText="1"/>
    </xf>
    <xf numFmtId="0" fontId="0" fillId="5" borderId="10" xfId="0" applyFont="1" applyFill="1" applyBorder="1" applyAlignment="1">
      <alignment horizontal="left" wrapText="1"/>
    </xf>
    <xf numFmtId="0" fontId="6" fillId="0" borderId="9" xfId="0" applyFont="1" applyBorder="1" applyAlignment="1">
      <alignment vertical="center" wrapText="1"/>
    </xf>
    <xf numFmtId="0" fontId="6" fillId="0" borderId="11" xfId="0" applyFont="1" applyBorder="1" applyAlignment="1">
      <alignment vertical="center" wrapText="1"/>
    </xf>
    <xf numFmtId="0" fontId="6" fillId="0" borderId="10" xfId="0" applyFont="1" applyBorder="1" applyAlignment="1">
      <alignment vertical="center" wrapText="1"/>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428625</xdr:colOff>
      <xdr:row>7</xdr:row>
      <xdr:rowOff>166551</xdr:rowOff>
    </xdr:to>
    <xdr:pic>
      <xdr:nvPicPr>
        <xdr:cNvPr id="2" name="Picture 1" descr="C:\Users\rking\AppData\Local\Microsoft\Windows\INetCache\Content.Outlook\YFA1RQTR\1 he-comp-1200x675-TWTR-AEMP-gau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47975" cy="1602105"/>
        </a:xfrm>
        <a:prstGeom prst="rect">
          <a:avLst/>
        </a:prstGeom>
        <a:noFill/>
        <a:ln>
          <a:noFill/>
        </a:ln>
      </xdr:spPr>
    </xdr:pic>
    <xdr:clientData/>
  </xdr:twoCellAnchor>
  <xdr:twoCellAnchor editAs="oneCell">
    <xdr:from>
      <xdr:col>4</xdr:col>
      <xdr:colOff>57476</xdr:colOff>
      <xdr:row>0</xdr:row>
      <xdr:rowOff>0</xdr:rowOff>
    </xdr:from>
    <xdr:to>
      <xdr:col>4</xdr:col>
      <xdr:colOff>756674</xdr:colOff>
      <xdr:row>2</xdr:row>
      <xdr:rowOff>20782</xdr:rowOff>
    </xdr:to>
    <xdr:pic>
      <xdr:nvPicPr>
        <xdr:cNvPr id="3" name="Picture 2"/>
        <xdr:cNvPicPr>
          <a:picLocks noChangeAspect="1"/>
        </xdr:cNvPicPr>
      </xdr:nvPicPr>
      <xdr:blipFill>
        <a:blip xmlns:r="http://schemas.openxmlformats.org/officeDocument/2006/relationships" r:embed="rId2"/>
        <a:stretch>
          <a:fillRect/>
        </a:stretch>
      </xdr:blipFill>
      <xdr:spPr>
        <a:xfrm>
          <a:off x="4397304" y="0"/>
          <a:ext cx="699198" cy="401782"/>
        </a:xfrm>
        <a:prstGeom prst="rect">
          <a:avLst/>
        </a:prstGeom>
      </xdr:spPr>
    </xdr:pic>
    <xdr:clientData/>
  </xdr:twoCellAnchor>
  <xdr:twoCellAnchor editAs="oneCell">
    <xdr:from>
      <xdr:col>6</xdr:col>
      <xdr:colOff>381633</xdr:colOff>
      <xdr:row>0</xdr:row>
      <xdr:rowOff>33121</xdr:rowOff>
    </xdr:from>
    <xdr:to>
      <xdr:col>7</xdr:col>
      <xdr:colOff>567088</xdr:colOff>
      <xdr:row>1</xdr:row>
      <xdr:rowOff>152616</xdr:rowOff>
    </xdr:to>
    <xdr:pic>
      <xdr:nvPicPr>
        <xdr:cNvPr id="4" name="Picture 3"/>
        <xdr:cNvPicPr>
          <a:picLocks noChangeAspect="1"/>
        </xdr:cNvPicPr>
      </xdr:nvPicPr>
      <xdr:blipFill>
        <a:blip xmlns:r="http://schemas.openxmlformats.org/officeDocument/2006/relationships" r:embed="rId3"/>
        <a:stretch>
          <a:fillRect/>
        </a:stretch>
      </xdr:blipFill>
      <xdr:spPr>
        <a:xfrm>
          <a:off x="6138305" y="33121"/>
          <a:ext cx="899830" cy="3099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428625</xdr:colOff>
      <xdr:row>7</xdr:row>
      <xdr:rowOff>161449</xdr:rowOff>
    </xdr:to>
    <xdr:pic>
      <xdr:nvPicPr>
        <xdr:cNvPr id="2" name="Picture 1" descr="C:\Users\rking\AppData\Local\Microsoft\Windows\INetCache\Content.Outlook\YFA1RQTR\1 he-comp-1200x675-TWTR-AEMP-gau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97505" cy="1529715"/>
        </a:xfrm>
        <a:prstGeom prst="rect">
          <a:avLst/>
        </a:prstGeom>
        <a:noFill/>
        <a:ln>
          <a:noFill/>
        </a:ln>
      </xdr:spPr>
    </xdr:pic>
    <xdr:clientData/>
  </xdr:twoCellAnchor>
  <xdr:twoCellAnchor editAs="oneCell">
    <xdr:from>
      <xdr:col>4</xdr:col>
      <xdr:colOff>57476</xdr:colOff>
      <xdr:row>0</xdr:row>
      <xdr:rowOff>0</xdr:rowOff>
    </xdr:from>
    <xdr:to>
      <xdr:col>4</xdr:col>
      <xdr:colOff>756674</xdr:colOff>
      <xdr:row>2</xdr:row>
      <xdr:rowOff>20782</xdr:rowOff>
    </xdr:to>
    <xdr:pic>
      <xdr:nvPicPr>
        <xdr:cNvPr id="3" name="Picture 2"/>
        <xdr:cNvPicPr>
          <a:picLocks noChangeAspect="1"/>
        </xdr:cNvPicPr>
      </xdr:nvPicPr>
      <xdr:blipFill>
        <a:blip xmlns:r="http://schemas.openxmlformats.org/officeDocument/2006/relationships" r:embed="rId2"/>
        <a:stretch>
          <a:fillRect/>
        </a:stretch>
      </xdr:blipFill>
      <xdr:spPr>
        <a:xfrm>
          <a:off x="4484696" y="0"/>
          <a:ext cx="699198" cy="386542"/>
        </a:xfrm>
        <a:prstGeom prst="rect">
          <a:avLst/>
        </a:prstGeom>
      </xdr:spPr>
    </xdr:pic>
    <xdr:clientData/>
  </xdr:twoCellAnchor>
  <xdr:twoCellAnchor editAs="oneCell">
    <xdr:from>
      <xdr:col>6</xdr:col>
      <xdr:colOff>381633</xdr:colOff>
      <xdr:row>0</xdr:row>
      <xdr:rowOff>33121</xdr:rowOff>
    </xdr:from>
    <xdr:to>
      <xdr:col>7</xdr:col>
      <xdr:colOff>567088</xdr:colOff>
      <xdr:row>1</xdr:row>
      <xdr:rowOff>152616</xdr:rowOff>
    </xdr:to>
    <xdr:pic>
      <xdr:nvPicPr>
        <xdr:cNvPr id="4" name="Picture 3"/>
        <xdr:cNvPicPr>
          <a:picLocks noChangeAspect="1"/>
        </xdr:cNvPicPr>
      </xdr:nvPicPr>
      <xdr:blipFill>
        <a:blip xmlns:r="http://schemas.openxmlformats.org/officeDocument/2006/relationships" r:embed="rId3"/>
        <a:stretch>
          <a:fillRect/>
        </a:stretch>
      </xdr:blipFill>
      <xdr:spPr>
        <a:xfrm>
          <a:off x="6249033" y="33121"/>
          <a:ext cx="916975" cy="3023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428625</xdr:colOff>
      <xdr:row>7</xdr:row>
      <xdr:rowOff>161449</xdr:rowOff>
    </xdr:to>
    <xdr:pic>
      <xdr:nvPicPr>
        <xdr:cNvPr id="2" name="Picture 1" descr="C:\Users\rking\AppData\Local\Microsoft\Windows\INetCache\Content.Outlook\YFA1RQTR\1 he-comp-1200x675-TWTR-AEMP-gau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97505" cy="1529715"/>
        </a:xfrm>
        <a:prstGeom prst="rect">
          <a:avLst/>
        </a:prstGeom>
        <a:noFill/>
        <a:ln>
          <a:noFill/>
        </a:ln>
      </xdr:spPr>
    </xdr:pic>
    <xdr:clientData/>
  </xdr:twoCellAnchor>
  <xdr:twoCellAnchor editAs="oneCell">
    <xdr:from>
      <xdr:col>4</xdr:col>
      <xdr:colOff>57476</xdr:colOff>
      <xdr:row>0</xdr:row>
      <xdr:rowOff>0</xdr:rowOff>
    </xdr:from>
    <xdr:to>
      <xdr:col>4</xdr:col>
      <xdr:colOff>756674</xdr:colOff>
      <xdr:row>2</xdr:row>
      <xdr:rowOff>20782</xdr:rowOff>
    </xdr:to>
    <xdr:pic>
      <xdr:nvPicPr>
        <xdr:cNvPr id="3" name="Picture 2"/>
        <xdr:cNvPicPr>
          <a:picLocks noChangeAspect="1"/>
        </xdr:cNvPicPr>
      </xdr:nvPicPr>
      <xdr:blipFill>
        <a:blip xmlns:r="http://schemas.openxmlformats.org/officeDocument/2006/relationships" r:embed="rId2"/>
        <a:stretch>
          <a:fillRect/>
        </a:stretch>
      </xdr:blipFill>
      <xdr:spPr>
        <a:xfrm>
          <a:off x="4484696" y="0"/>
          <a:ext cx="699198" cy="386542"/>
        </a:xfrm>
        <a:prstGeom prst="rect">
          <a:avLst/>
        </a:prstGeom>
      </xdr:spPr>
    </xdr:pic>
    <xdr:clientData/>
  </xdr:twoCellAnchor>
  <xdr:twoCellAnchor editAs="oneCell">
    <xdr:from>
      <xdr:col>6</xdr:col>
      <xdr:colOff>381633</xdr:colOff>
      <xdr:row>0</xdr:row>
      <xdr:rowOff>33121</xdr:rowOff>
    </xdr:from>
    <xdr:to>
      <xdr:col>7</xdr:col>
      <xdr:colOff>567088</xdr:colOff>
      <xdr:row>1</xdr:row>
      <xdr:rowOff>152616</xdr:rowOff>
    </xdr:to>
    <xdr:pic>
      <xdr:nvPicPr>
        <xdr:cNvPr id="4" name="Picture 3"/>
        <xdr:cNvPicPr>
          <a:picLocks noChangeAspect="1"/>
        </xdr:cNvPicPr>
      </xdr:nvPicPr>
      <xdr:blipFill>
        <a:blip xmlns:r="http://schemas.openxmlformats.org/officeDocument/2006/relationships" r:embed="rId3"/>
        <a:stretch>
          <a:fillRect/>
        </a:stretch>
      </xdr:blipFill>
      <xdr:spPr>
        <a:xfrm>
          <a:off x="6249033" y="33121"/>
          <a:ext cx="916975" cy="3023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428625</xdr:colOff>
      <xdr:row>7</xdr:row>
      <xdr:rowOff>166551</xdr:rowOff>
    </xdr:to>
    <xdr:pic>
      <xdr:nvPicPr>
        <xdr:cNvPr id="2" name="Picture 1" descr="C:\Users\rking\AppData\Local\Microsoft\Windows\INetCache\Content.Outlook\YFA1RQTR\1 he-comp-1200x675-TWTR-AEMP-gau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97505" cy="1529715"/>
        </a:xfrm>
        <a:prstGeom prst="rect">
          <a:avLst/>
        </a:prstGeom>
        <a:noFill/>
        <a:ln>
          <a:noFill/>
        </a:ln>
      </xdr:spPr>
    </xdr:pic>
    <xdr:clientData/>
  </xdr:twoCellAnchor>
  <xdr:twoCellAnchor editAs="oneCell">
    <xdr:from>
      <xdr:col>4</xdr:col>
      <xdr:colOff>57476</xdr:colOff>
      <xdr:row>0</xdr:row>
      <xdr:rowOff>0</xdr:rowOff>
    </xdr:from>
    <xdr:to>
      <xdr:col>4</xdr:col>
      <xdr:colOff>756674</xdr:colOff>
      <xdr:row>2</xdr:row>
      <xdr:rowOff>20782</xdr:rowOff>
    </xdr:to>
    <xdr:pic>
      <xdr:nvPicPr>
        <xdr:cNvPr id="3" name="Picture 2"/>
        <xdr:cNvPicPr>
          <a:picLocks noChangeAspect="1"/>
        </xdr:cNvPicPr>
      </xdr:nvPicPr>
      <xdr:blipFill>
        <a:blip xmlns:r="http://schemas.openxmlformats.org/officeDocument/2006/relationships" r:embed="rId2"/>
        <a:stretch>
          <a:fillRect/>
        </a:stretch>
      </xdr:blipFill>
      <xdr:spPr>
        <a:xfrm>
          <a:off x="4484696" y="0"/>
          <a:ext cx="699198" cy="386542"/>
        </a:xfrm>
        <a:prstGeom prst="rect">
          <a:avLst/>
        </a:prstGeom>
      </xdr:spPr>
    </xdr:pic>
    <xdr:clientData/>
  </xdr:twoCellAnchor>
  <xdr:twoCellAnchor editAs="oneCell">
    <xdr:from>
      <xdr:col>6</xdr:col>
      <xdr:colOff>381633</xdr:colOff>
      <xdr:row>0</xdr:row>
      <xdr:rowOff>33121</xdr:rowOff>
    </xdr:from>
    <xdr:to>
      <xdr:col>7</xdr:col>
      <xdr:colOff>567088</xdr:colOff>
      <xdr:row>1</xdr:row>
      <xdr:rowOff>152616</xdr:rowOff>
    </xdr:to>
    <xdr:pic>
      <xdr:nvPicPr>
        <xdr:cNvPr id="4" name="Picture 3"/>
        <xdr:cNvPicPr>
          <a:picLocks noChangeAspect="1"/>
        </xdr:cNvPicPr>
      </xdr:nvPicPr>
      <xdr:blipFill>
        <a:blip xmlns:r="http://schemas.openxmlformats.org/officeDocument/2006/relationships" r:embed="rId3"/>
        <a:stretch>
          <a:fillRect/>
        </a:stretch>
      </xdr:blipFill>
      <xdr:spPr>
        <a:xfrm>
          <a:off x="6249033" y="33121"/>
          <a:ext cx="916975" cy="3023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428625</xdr:colOff>
      <xdr:row>7</xdr:row>
      <xdr:rowOff>161449</xdr:rowOff>
    </xdr:to>
    <xdr:pic>
      <xdr:nvPicPr>
        <xdr:cNvPr id="2" name="Picture 1" descr="C:\Users\rking\AppData\Local\Microsoft\Windows\INetCache\Content.Outlook\YFA1RQTR\1 he-comp-1200x675-TWTR-AEMP-gau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97505" cy="1529715"/>
        </a:xfrm>
        <a:prstGeom prst="rect">
          <a:avLst/>
        </a:prstGeom>
        <a:noFill/>
        <a:ln>
          <a:noFill/>
        </a:ln>
      </xdr:spPr>
    </xdr:pic>
    <xdr:clientData/>
  </xdr:twoCellAnchor>
  <xdr:twoCellAnchor editAs="oneCell">
    <xdr:from>
      <xdr:col>4</xdr:col>
      <xdr:colOff>57476</xdr:colOff>
      <xdr:row>0</xdr:row>
      <xdr:rowOff>0</xdr:rowOff>
    </xdr:from>
    <xdr:to>
      <xdr:col>4</xdr:col>
      <xdr:colOff>756674</xdr:colOff>
      <xdr:row>2</xdr:row>
      <xdr:rowOff>20782</xdr:rowOff>
    </xdr:to>
    <xdr:pic>
      <xdr:nvPicPr>
        <xdr:cNvPr id="3" name="Picture 2"/>
        <xdr:cNvPicPr>
          <a:picLocks noChangeAspect="1"/>
        </xdr:cNvPicPr>
      </xdr:nvPicPr>
      <xdr:blipFill>
        <a:blip xmlns:r="http://schemas.openxmlformats.org/officeDocument/2006/relationships" r:embed="rId2"/>
        <a:stretch>
          <a:fillRect/>
        </a:stretch>
      </xdr:blipFill>
      <xdr:spPr>
        <a:xfrm>
          <a:off x="4484696" y="0"/>
          <a:ext cx="699198" cy="386542"/>
        </a:xfrm>
        <a:prstGeom prst="rect">
          <a:avLst/>
        </a:prstGeom>
      </xdr:spPr>
    </xdr:pic>
    <xdr:clientData/>
  </xdr:twoCellAnchor>
  <xdr:twoCellAnchor editAs="oneCell">
    <xdr:from>
      <xdr:col>6</xdr:col>
      <xdr:colOff>381633</xdr:colOff>
      <xdr:row>0</xdr:row>
      <xdr:rowOff>33121</xdr:rowOff>
    </xdr:from>
    <xdr:to>
      <xdr:col>7</xdr:col>
      <xdr:colOff>567088</xdr:colOff>
      <xdr:row>1</xdr:row>
      <xdr:rowOff>152616</xdr:rowOff>
    </xdr:to>
    <xdr:pic>
      <xdr:nvPicPr>
        <xdr:cNvPr id="4" name="Picture 3"/>
        <xdr:cNvPicPr>
          <a:picLocks noChangeAspect="1"/>
        </xdr:cNvPicPr>
      </xdr:nvPicPr>
      <xdr:blipFill>
        <a:blip xmlns:r="http://schemas.openxmlformats.org/officeDocument/2006/relationships" r:embed="rId3"/>
        <a:stretch>
          <a:fillRect/>
        </a:stretch>
      </xdr:blipFill>
      <xdr:spPr>
        <a:xfrm>
          <a:off x="6249033" y="33121"/>
          <a:ext cx="916975" cy="3023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428625</xdr:colOff>
      <xdr:row>7</xdr:row>
      <xdr:rowOff>161449</xdr:rowOff>
    </xdr:to>
    <xdr:pic>
      <xdr:nvPicPr>
        <xdr:cNvPr id="2" name="Picture 1" descr="C:\Users\rking\AppData\Local\Microsoft\Windows\INetCache\Content.Outlook\YFA1RQTR\1 he-comp-1200x675-TWTR-AEMP-gau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97505" cy="1529715"/>
        </a:xfrm>
        <a:prstGeom prst="rect">
          <a:avLst/>
        </a:prstGeom>
        <a:noFill/>
        <a:ln>
          <a:noFill/>
        </a:ln>
      </xdr:spPr>
    </xdr:pic>
    <xdr:clientData/>
  </xdr:twoCellAnchor>
  <xdr:twoCellAnchor editAs="oneCell">
    <xdr:from>
      <xdr:col>4</xdr:col>
      <xdr:colOff>57476</xdr:colOff>
      <xdr:row>0</xdr:row>
      <xdr:rowOff>0</xdr:rowOff>
    </xdr:from>
    <xdr:to>
      <xdr:col>4</xdr:col>
      <xdr:colOff>756674</xdr:colOff>
      <xdr:row>2</xdr:row>
      <xdr:rowOff>20782</xdr:rowOff>
    </xdr:to>
    <xdr:pic>
      <xdr:nvPicPr>
        <xdr:cNvPr id="3" name="Picture 2"/>
        <xdr:cNvPicPr>
          <a:picLocks noChangeAspect="1"/>
        </xdr:cNvPicPr>
      </xdr:nvPicPr>
      <xdr:blipFill>
        <a:blip xmlns:r="http://schemas.openxmlformats.org/officeDocument/2006/relationships" r:embed="rId2"/>
        <a:stretch>
          <a:fillRect/>
        </a:stretch>
      </xdr:blipFill>
      <xdr:spPr>
        <a:xfrm>
          <a:off x="4484696" y="0"/>
          <a:ext cx="699198" cy="386542"/>
        </a:xfrm>
        <a:prstGeom prst="rect">
          <a:avLst/>
        </a:prstGeom>
      </xdr:spPr>
    </xdr:pic>
    <xdr:clientData/>
  </xdr:twoCellAnchor>
  <xdr:twoCellAnchor editAs="oneCell">
    <xdr:from>
      <xdr:col>6</xdr:col>
      <xdr:colOff>381633</xdr:colOff>
      <xdr:row>0</xdr:row>
      <xdr:rowOff>33121</xdr:rowOff>
    </xdr:from>
    <xdr:to>
      <xdr:col>7</xdr:col>
      <xdr:colOff>567088</xdr:colOff>
      <xdr:row>1</xdr:row>
      <xdr:rowOff>152616</xdr:rowOff>
    </xdr:to>
    <xdr:pic>
      <xdr:nvPicPr>
        <xdr:cNvPr id="4" name="Picture 3"/>
        <xdr:cNvPicPr>
          <a:picLocks noChangeAspect="1"/>
        </xdr:cNvPicPr>
      </xdr:nvPicPr>
      <xdr:blipFill>
        <a:blip xmlns:r="http://schemas.openxmlformats.org/officeDocument/2006/relationships" r:embed="rId3"/>
        <a:stretch>
          <a:fillRect/>
        </a:stretch>
      </xdr:blipFill>
      <xdr:spPr>
        <a:xfrm>
          <a:off x="6249033" y="33121"/>
          <a:ext cx="916975" cy="3023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P117"/>
  <sheetViews>
    <sheetView tabSelected="1" zoomScale="140" zoomScaleNormal="140" workbookViewId="0">
      <selection activeCell="D7" sqref="D7"/>
    </sheetView>
  </sheetViews>
  <sheetFormatPr defaultRowHeight="14.4" x14ac:dyDescent="0.3"/>
  <cols>
    <col min="1" max="1" width="27.109375" customWidth="1"/>
    <col min="4" max="4" width="19.6640625" bestFit="1" customWidth="1"/>
    <col min="5" max="5" width="12.109375" customWidth="1"/>
    <col min="7" max="7" width="10.6640625" customWidth="1"/>
    <col min="9" max="9" width="7.6640625" customWidth="1"/>
  </cols>
  <sheetData>
    <row r="3" spans="1:11" ht="17.399999999999999" x14ac:dyDescent="0.45">
      <c r="E3" s="1" t="s">
        <v>0</v>
      </c>
    </row>
    <row r="5" spans="1:11" ht="17.399999999999999" x14ac:dyDescent="0.45">
      <c r="E5" s="1" t="s">
        <v>1</v>
      </c>
    </row>
    <row r="6" spans="1:11" ht="15.6" x14ac:dyDescent="0.3">
      <c r="E6" s="96" t="s">
        <v>226</v>
      </c>
      <c r="F6" s="96"/>
      <c r="G6" s="96"/>
      <c r="H6" s="96"/>
    </row>
    <row r="7" spans="1:11" x14ac:dyDescent="0.3">
      <c r="E7" s="10" t="s">
        <v>2</v>
      </c>
      <c r="F7" s="2"/>
      <c r="G7" s="2"/>
      <c r="H7" s="3"/>
    </row>
    <row r="8" spans="1:11" x14ac:dyDescent="0.3">
      <c r="E8" s="4" t="s">
        <v>3</v>
      </c>
      <c r="F8" s="5"/>
      <c r="G8" s="5"/>
      <c r="H8" s="6"/>
    </row>
    <row r="9" spans="1:11" x14ac:dyDescent="0.3">
      <c r="E9" s="4" t="s">
        <v>249</v>
      </c>
      <c r="F9" s="5"/>
      <c r="G9" s="5"/>
      <c r="H9" s="6"/>
    </row>
    <row r="10" spans="1:11" x14ac:dyDescent="0.3">
      <c r="E10" s="4" t="s">
        <v>4</v>
      </c>
      <c r="F10" s="5"/>
      <c r="G10" s="5"/>
      <c r="H10" s="6"/>
    </row>
    <row r="11" spans="1:11" x14ac:dyDescent="0.3">
      <c r="E11" s="7" t="s">
        <v>5</v>
      </c>
      <c r="F11" s="8"/>
      <c r="G11" s="8"/>
      <c r="H11" s="9"/>
    </row>
    <row r="13" spans="1:11" ht="18" x14ac:dyDescent="0.35">
      <c r="A13" s="12" t="s">
        <v>11</v>
      </c>
    </row>
    <row r="14" spans="1:11" ht="18" x14ac:dyDescent="0.35">
      <c r="A14" s="11"/>
    </row>
    <row r="15" spans="1:11" ht="18" x14ac:dyDescent="0.35">
      <c r="A15" s="13" t="s">
        <v>12</v>
      </c>
    </row>
    <row r="16" spans="1:11" ht="87" customHeight="1" x14ac:dyDescent="0.3">
      <c r="A16" s="100" t="s">
        <v>239</v>
      </c>
      <c r="B16" s="101"/>
      <c r="C16" s="101"/>
      <c r="D16" s="101"/>
      <c r="E16" s="102"/>
      <c r="F16" s="73" t="s">
        <v>2</v>
      </c>
      <c r="G16" s="74" t="s">
        <v>3</v>
      </c>
      <c r="J16" s="24"/>
      <c r="K16" s="24"/>
    </row>
    <row r="17" spans="1:16" x14ac:dyDescent="0.3">
      <c r="A17" s="21" t="s">
        <v>6</v>
      </c>
      <c r="B17" s="22"/>
      <c r="C17" s="23"/>
      <c r="D17" s="72">
        <v>100000000</v>
      </c>
      <c r="E17" s="24" t="s">
        <v>10</v>
      </c>
      <c r="F17" s="24" t="s">
        <v>114</v>
      </c>
      <c r="H17" s="24"/>
      <c r="I17" s="24"/>
      <c r="J17" s="24"/>
      <c r="K17" s="24"/>
    </row>
    <row r="18" spans="1:16" x14ac:dyDescent="0.3">
      <c r="A18" s="21" t="s">
        <v>7</v>
      </c>
      <c r="B18" s="22"/>
      <c r="C18" s="23"/>
      <c r="D18" s="72">
        <v>15000000</v>
      </c>
      <c r="E18" s="24"/>
      <c r="F18" s="24"/>
      <c r="H18" s="24"/>
      <c r="I18" s="24"/>
      <c r="J18" s="24"/>
      <c r="K18" s="24"/>
    </row>
    <row r="19" spans="1:16" x14ac:dyDescent="0.3">
      <c r="A19" s="21" t="s">
        <v>8</v>
      </c>
      <c r="B19" s="22"/>
      <c r="C19" s="23"/>
      <c r="D19" s="72">
        <v>20000000</v>
      </c>
      <c r="E19" s="24"/>
      <c r="F19" s="24"/>
      <c r="H19" s="24"/>
      <c r="I19" s="24"/>
      <c r="J19" s="24"/>
      <c r="K19" s="24"/>
      <c r="P19" t="s">
        <v>163</v>
      </c>
    </row>
    <row r="20" spans="1:16" x14ac:dyDescent="0.3">
      <c r="A20" s="21" t="s">
        <v>9</v>
      </c>
      <c r="B20" s="22"/>
      <c r="C20" s="23"/>
      <c r="D20" s="71">
        <f>+D17-D18-D19</f>
        <v>65000000</v>
      </c>
      <c r="E20" s="24" t="s">
        <v>10</v>
      </c>
      <c r="F20" s="24" t="s">
        <v>115</v>
      </c>
      <c r="H20" s="24"/>
      <c r="I20" s="24"/>
      <c r="J20" s="24"/>
      <c r="K20" s="24"/>
    </row>
    <row r="21" spans="1:16" x14ac:dyDescent="0.3">
      <c r="F21" s="24"/>
      <c r="G21" s="24"/>
      <c r="H21" s="24"/>
      <c r="I21" s="24"/>
      <c r="J21" s="24"/>
      <c r="K21" s="24"/>
    </row>
    <row r="22" spans="1:16" x14ac:dyDescent="0.3">
      <c r="F22" s="24"/>
      <c r="G22" s="24"/>
      <c r="H22" s="24"/>
      <c r="I22" s="24"/>
      <c r="J22" s="24"/>
      <c r="K22" s="24"/>
    </row>
    <row r="23" spans="1:16" ht="18" x14ac:dyDescent="0.35">
      <c r="A23" s="13" t="s">
        <v>13</v>
      </c>
      <c r="F23" s="24"/>
      <c r="G23" s="24"/>
      <c r="H23" s="24"/>
      <c r="I23" s="24"/>
      <c r="J23" s="24"/>
      <c r="K23" s="24"/>
    </row>
    <row r="24" spans="1:16" ht="150.75" customHeight="1" x14ac:dyDescent="0.3">
      <c r="A24" s="100" t="s">
        <v>240</v>
      </c>
      <c r="B24" s="101"/>
      <c r="C24" s="101"/>
      <c r="D24" s="101"/>
      <c r="E24" s="102"/>
      <c r="F24" s="73" t="s">
        <v>2</v>
      </c>
      <c r="G24" s="74"/>
      <c r="H24" s="24"/>
      <c r="I24" s="24"/>
      <c r="J24" s="24"/>
      <c r="K24" s="24"/>
    </row>
    <row r="25" spans="1:16" x14ac:dyDescent="0.3">
      <c r="A25" s="14"/>
      <c r="B25" s="25"/>
      <c r="C25" s="25"/>
      <c r="D25" s="25"/>
      <c r="E25" s="25"/>
      <c r="F25" s="24"/>
      <c r="G25" s="24"/>
      <c r="H25" s="24"/>
      <c r="I25" s="24"/>
      <c r="J25" s="24"/>
      <c r="K25" s="24"/>
    </row>
    <row r="26" spans="1:16" x14ac:dyDescent="0.3">
      <c r="A26" s="25" t="s">
        <v>14</v>
      </c>
      <c r="B26" s="25"/>
      <c r="C26" s="25"/>
      <c r="D26" s="72">
        <v>25000000</v>
      </c>
      <c r="E26" s="24" t="s">
        <v>10</v>
      </c>
      <c r="F26" s="24" t="s">
        <v>116</v>
      </c>
      <c r="H26" s="24"/>
      <c r="I26" s="24"/>
      <c r="J26" s="24"/>
      <c r="K26" s="24"/>
    </row>
    <row r="27" spans="1:16" x14ac:dyDescent="0.3">
      <c r="A27" s="25"/>
      <c r="B27" s="25"/>
      <c r="C27" s="25"/>
      <c r="D27" s="25"/>
      <c r="E27" s="25"/>
      <c r="F27" s="24"/>
      <c r="G27" s="24"/>
      <c r="H27" s="24"/>
      <c r="I27" s="24"/>
      <c r="J27" s="24"/>
      <c r="K27" s="24"/>
    </row>
    <row r="28" spans="1:16" x14ac:dyDescent="0.3">
      <c r="A28" s="25"/>
      <c r="B28" s="25"/>
      <c r="C28" s="25"/>
      <c r="D28" s="25"/>
      <c r="E28" s="25"/>
      <c r="F28" s="24"/>
      <c r="G28" s="24"/>
      <c r="H28" s="24"/>
      <c r="I28" s="24"/>
      <c r="J28" s="24"/>
      <c r="K28" s="24"/>
    </row>
    <row r="29" spans="1:16" ht="18" x14ac:dyDescent="0.35">
      <c r="A29" s="13" t="s">
        <v>15</v>
      </c>
      <c r="B29" s="25"/>
      <c r="C29" s="25"/>
      <c r="D29" s="25"/>
      <c r="E29" s="25"/>
      <c r="F29" s="24"/>
      <c r="G29" s="24"/>
      <c r="H29" s="24"/>
      <c r="I29" s="24"/>
      <c r="J29" s="24"/>
      <c r="K29" s="24"/>
    </row>
    <row r="30" spans="1:16" ht="71.400000000000006" customHeight="1" x14ac:dyDescent="0.3">
      <c r="A30" s="100" t="s">
        <v>16</v>
      </c>
      <c r="B30" s="101"/>
      <c r="C30" s="101"/>
      <c r="D30" s="101"/>
      <c r="E30" s="102"/>
      <c r="F30" s="73" t="s">
        <v>2</v>
      </c>
      <c r="G30" s="74"/>
      <c r="H30" s="24"/>
      <c r="I30" s="24"/>
      <c r="J30" s="24"/>
      <c r="K30" s="24"/>
    </row>
    <row r="31" spans="1:16" ht="43.2" customHeight="1" x14ac:dyDescent="0.3">
      <c r="A31" s="21" t="s">
        <v>17</v>
      </c>
      <c r="B31" s="22"/>
      <c r="C31" s="23"/>
      <c r="D31" s="75">
        <v>6000000</v>
      </c>
      <c r="E31" s="97" t="s">
        <v>21</v>
      </c>
      <c r="F31" s="98"/>
      <c r="G31" s="98"/>
      <c r="H31" s="99"/>
      <c r="J31" s="24"/>
      <c r="K31" s="24"/>
    </row>
    <row r="32" spans="1:16" ht="63.75" customHeight="1" x14ac:dyDescent="0.3">
      <c r="A32" s="21" t="s">
        <v>18</v>
      </c>
      <c r="B32" s="22"/>
      <c r="C32" s="26" t="s">
        <v>25</v>
      </c>
      <c r="D32" s="75">
        <v>5000000</v>
      </c>
      <c r="E32" s="97" t="s">
        <v>242</v>
      </c>
      <c r="F32" s="98"/>
      <c r="G32" s="98"/>
      <c r="H32" s="99"/>
      <c r="J32" s="24"/>
      <c r="K32" s="24"/>
    </row>
    <row r="33" spans="1:12" ht="32.25" customHeight="1" x14ac:dyDescent="0.3">
      <c r="A33" s="21" t="s">
        <v>19</v>
      </c>
      <c r="B33" s="22"/>
      <c r="C33" s="23"/>
      <c r="D33" s="75">
        <v>4000000</v>
      </c>
      <c r="E33" s="97" t="s">
        <v>241</v>
      </c>
      <c r="F33" s="98"/>
      <c r="G33" s="98"/>
      <c r="H33" s="99"/>
      <c r="J33" s="24"/>
      <c r="K33" s="24"/>
    </row>
    <row r="34" spans="1:12" x14ac:dyDescent="0.3">
      <c r="A34" s="21" t="s">
        <v>20</v>
      </c>
      <c r="B34" s="22"/>
      <c r="C34" s="23"/>
      <c r="D34" s="71">
        <f>SUM(D31:D33)</f>
        <v>15000000</v>
      </c>
      <c r="E34" s="52"/>
      <c r="F34" s="52"/>
      <c r="G34" s="53"/>
      <c r="H34" s="24"/>
      <c r="I34" s="24"/>
      <c r="J34" s="24"/>
      <c r="K34" s="24"/>
    </row>
    <row r="35" spans="1:12" x14ac:dyDescent="0.3">
      <c r="A35" s="27"/>
      <c r="B35" s="27"/>
      <c r="C35" s="27"/>
      <c r="D35" s="28"/>
      <c r="E35" s="28"/>
      <c r="F35" s="52"/>
      <c r="G35" s="53"/>
      <c r="H35" s="24"/>
      <c r="I35" s="24"/>
      <c r="J35" s="24"/>
      <c r="K35" s="24"/>
    </row>
    <row r="36" spans="1:12" x14ac:dyDescent="0.3">
      <c r="A36" s="29" t="s">
        <v>23</v>
      </c>
      <c r="B36" s="25"/>
      <c r="C36" s="25"/>
      <c r="D36" s="25"/>
      <c r="E36" s="25"/>
      <c r="F36" s="24"/>
      <c r="G36" s="24"/>
      <c r="H36" s="24"/>
      <c r="I36" s="24"/>
      <c r="J36" s="24"/>
      <c r="K36" s="24"/>
    </row>
    <row r="37" spans="1:12" x14ac:dyDescent="0.3">
      <c r="A37" s="21" t="s">
        <v>17</v>
      </c>
      <c r="B37" s="22"/>
      <c r="C37" s="23"/>
      <c r="D37" s="76">
        <f>ROUND(D31/$D$34,4)</f>
        <v>0.4</v>
      </c>
      <c r="E37" s="24" t="s">
        <v>10</v>
      </c>
      <c r="F37" s="24" t="s">
        <v>24</v>
      </c>
      <c r="H37" s="24"/>
      <c r="I37" s="24"/>
      <c r="J37" s="24"/>
      <c r="K37" s="24"/>
    </row>
    <row r="38" spans="1:12" x14ac:dyDescent="0.3">
      <c r="A38" s="21" t="s">
        <v>18</v>
      </c>
      <c r="B38" s="22"/>
      <c r="C38" s="23"/>
      <c r="D38" s="76">
        <f>ROUND(D32/$D$34,4)</f>
        <v>0.33329999999999999</v>
      </c>
      <c r="E38" s="24" t="s">
        <v>10</v>
      </c>
      <c r="F38" s="24" t="s">
        <v>24</v>
      </c>
      <c r="H38" s="24"/>
      <c r="I38" s="24"/>
      <c r="J38" s="24"/>
      <c r="K38" s="24"/>
    </row>
    <row r="39" spans="1:12" x14ac:dyDescent="0.3">
      <c r="A39" s="21" t="s">
        <v>19</v>
      </c>
      <c r="B39" s="22"/>
      <c r="C39" s="23"/>
      <c r="D39" s="76">
        <f>1-D37-D38</f>
        <v>0.26669999999999999</v>
      </c>
      <c r="E39" s="24" t="s">
        <v>10</v>
      </c>
      <c r="F39" s="24" t="s">
        <v>24</v>
      </c>
      <c r="H39" s="24"/>
      <c r="I39" s="24"/>
      <c r="J39" s="24"/>
      <c r="K39" s="24"/>
    </row>
    <row r="40" spans="1:12" x14ac:dyDescent="0.3">
      <c r="A40" s="21" t="s">
        <v>20</v>
      </c>
      <c r="B40" s="22"/>
      <c r="C40" s="23"/>
      <c r="D40" s="76">
        <f>SUM(D37:D39)</f>
        <v>1</v>
      </c>
      <c r="E40" s="24"/>
      <c r="F40" s="24"/>
      <c r="H40" s="24"/>
      <c r="I40" s="24"/>
      <c r="J40" s="24"/>
      <c r="K40" s="24"/>
    </row>
    <row r="41" spans="1:12" x14ac:dyDescent="0.3">
      <c r="F41" s="24"/>
      <c r="G41" s="24"/>
      <c r="H41" s="24"/>
      <c r="I41" s="24"/>
      <c r="J41" s="24"/>
      <c r="K41" s="24"/>
    </row>
    <row r="42" spans="1:12" x14ac:dyDescent="0.3">
      <c r="F42" s="24"/>
      <c r="G42" s="24"/>
      <c r="H42" s="24"/>
      <c r="I42" s="24"/>
      <c r="J42" s="24"/>
      <c r="K42" s="24"/>
    </row>
    <row r="43" spans="1:12" ht="18" x14ac:dyDescent="0.35">
      <c r="A43" s="13" t="s">
        <v>26</v>
      </c>
      <c r="F43" s="24"/>
      <c r="G43" s="24"/>
      <c r="H43" s="24"/>
      <c r="I43" s="24"/>
      <c r="J43" s="24"/>
      <c r="K43" s="24"/>
    </row>
    <row r="44" spans="1:12" ht="118.5" customHeight="1" x14ac:dyDescent="0.3">
      <c r="A44" s="100" t="s">
        <v>243</v>
      </c>
      <c r="B44" s="101"/>
      <c r="C44" s="101"/>
      <c r="D44" s="101"/>
      <c r="E44" s="102"/>
      <c r="F44" s="73" t="s">
        <v>2</v>
      </c>
      <c r="G44" s="74"/>
      <c r="H44" s="24"/>
      <c r="I44" s="24"/>
      <c r="J44" s="24"/>
      <c r="K44" s="24"/>
      <c r="L44" s="25"/>
    </row>
    <row r="45" spans="1:12" ht="71.25" customHeight="1" x14ac:dyDescent="0.3">
      <c r="A45" s="21" t="s">
        <v>27</v>
      </c>
      <c r="B45" s="22"/>
      <c r="C45" s="23"/>
      <c r="D45" s="75">
        <v>1300000</v>
      </c>
      <c r="E45" s="97" t="s">
        <v>30</v>
      </c>
      <c r="F45" s="98"/>
      <c r="G45" s="98"/>
      <c r="H45" s="99"/>
      <c r="I45" s="24" t="s">
        <v>10</v>
      </c>
      <c r="J45" s="24" t="s">
        <v>149</v>
      </c>
      <c r="L45" s="25"/>
    </row>
    <row r="46" spans="1:12" ht="27.75" customHeight="1" x14ac:dyDescent="0.3">
      <c r="A46" s="21" t="s">
        <v>28</v>
      </c>
      <c r="B46" s="22"/>
      <c r="C46" s="26"/>
      <c r="D46" s="75">
        <v>1800000</v>
      </c>
      <c r="E46" s="97" t="s">
        <v>244</v>
      </c>
      <c r="F46" s="98"/>
      <c r="G46" s="98"/>
      <c r="H46" s="99"/>
      <c r="I46" s="24"/>
      <c r="J46" s="24"/>
      <c r="L46" s="25"/>
    </row>
    <row r="47" spans="1:12" ht="39.75" customHeight="1" x14ac:dyDescent="0.3">
      <c r="A47" s="21" t="s">
        <v>29</v>
      </c>
      <c r="B47" s="22"/>
      <c r="C47" s="23"/>
      <c r="D47" s="75">
        <v>1800000</v>
      </c>
      <c r="E47" s="97" t="s">
        <v>245</v>
      </c>
      <c r="F47" s="98"/>
      <c r="G47" s="98"/>
      <c r="H47" s="99"/>
      <c r="I47" s="24"/>
      <c r="J47" s="24"/>
      <c r="L47" s="25"/>
    </row>
    <row r="48" spans="1:12" ht="39" customHeight="1" x14ac:dyDescent="0.3">
      <c r="A48" s="21" t="s">
        <v>32</v>
      </c>
      <c r="B48" s="22"/>
      <c r="C48" s="23"/>
      <c r="D48" s="75">
        <v>200000</v>
      </c>
      <c r="E48" s="97" t="s">
        <v>31</v>
      </c>
      <c r="F48" s="98"/>
      <c r="G48" s="98"/>
      <c r="H48" s="99"/>
      <c r="I48" s="24"/>
      <c r="J48" s="24"/>
      <c r="L48" s="25"/>
    </row>
    <row r="49" spans="1:12" ht="44.4" customHeight="1" x14ac:dyDescent="0.3">
      <c r="A49" s="21" t="s">
        <v>18</v>
      </c>
      <c r="B49" s="22"/>
      <c r="C49" s="26" t="s">
        <v>25</v>
      </c>
      <c r="D49" s="65">
        <f>SUM(D45:D48)</f>
        <v>5100000</v>
      </c>
      <c r="E49" s="97" t="s">
        <v>22</v>
      </c>
      <c r="F49" s="98"/>
      <c r="G49" s="98"/>
      <c r="H49" s="99"/>
      <c r="I49" s="24" t="s">
        <v>10</v>
      </c>
      <c r="J49" s="24" t="s">
        <v>147</v>
      </c>
      <c r="L49" s="25"/>
    </row>
    <row r="50" spans="1:12" x14ac:dyDescent="0.3">
      <c r="A50" s="27"/>
      <c r="B50" s="27"/>
      <c r="C50" s="30"/>
      <c r="D50" s="30"/>
      <c r="E50" s="30"/>
      <c r="F50" s="18"/>
      <c r="G50" s="18"/>
      <c r="H50" s="18"/>
      <c r="I50" s="18"/>
      <c r="J50" s="24"/>
      <c r="K50" s="24"/>
      <c r="L50" s="25"/>
    </row>
    <row r="51" spans="1:12" x14ac:dyDescent="0.3">
      <c r="A51" s="31" t="s">
        <v>136</v>
      </c>
      <c r="B51" s="27"/>
      <c r="C51" s="30"/>
      <c r="D51" s="30"/>
      <c r="E51" s="30"/>
      <c r="F51" s="18"/>
      <c r="G51" s="18"/>
      <c r="H51" s="18"/>
      <c r="I51" s="18"/>
      <c r="J51" s="24"/>
      <c r="K51" s="24"/>
      <c r="L51" s="25"/>
    </row>
    <row r="52" spans="1:12" x14ac:dyDescent="0.3">
      <c r="A52" s="27" t="s">
        <v>137</v>
      </c>
      <c r="B52" s="27"/>
      <c r="C52" s="30"/>
      <c r="D52" s="76">
        <f>+D49/$D$17</f>
        <v>5.0999999999999997E-2</v>
      </c>
      <c r="E52" s="24" t="s">
        <v>10</v>
      </c>
      <c r="F52" s="24" t="s">
        <v>140</v>
      </c>
      <c r="H52" s="18"/>
      <c r="I52" s="18"/>
      <c r="J52" s="24"/>
      <c r="K52" s="24"/>
      <c r="L52" s="25"/>
    </row>
    <row r="53" spans="1:12" x14ac:dyDescent="0.3">
      <c r="A53" s="27" t="s">
        <v>138</v>
      </c>
      <c r="B53" s="27"/>
      <c r="C53" s="30"/>
      <c r="D53" s="76">
        <f>+D49/$D$20</f>
        <v>7.8461538461538458E-2</v>
      </c>
      <c r="E53" s="24" t="s">
        <v>10</v>
      </c>
      <c r="F53" s="24" t="s">
        <v>141</v>
      </c>
      <c r="H53" s="18"/>
      <c r="I53" s="18"/>
      <c r="J53" s="24"/>
      <c r="K53" s="24"/>
      <c r="L53" s="25"/>
    </row>
    <row r="54" spans="1:12" ht="35.25" customHeight="1" x14ac:dyDescent="0.3">
      <c r="A54" s="27" t="s">
        <v>139</v>
      </c>
      <c r="B54" s="27"/>
      <c r="C54" s="30"/>
      <c r="D54" s="76">
        <f>+D49/$D$26</f>
        <v>0.20399999999999999</v>
      </c>
      <c r="E54" s="24" t="s">
        <v>10</v>
      </c>
      <c r="F54" s="24" t="s">
        <v>142</v>
      </c>
      <c r="H54" s="18"/>
      <c r="I54" s="18"/>
      <c r="J54" s="24"/>
      <c r="K54" s="24"/>
      <c r="L54" s="25"/>
    </row>
    <row r="55" spans="1:12" x14ac:dyDescent="0.3">
      <c r="A55" s="27" t="s">
        <v>143</v>
      </c>
      <c r="B55" s="27"/>
      <c r="C55" s="30"/>
      <c r="D55" s="76">
        <f>+D45/$D$17</f>
        <v>1.2999999999999999E-2</v>
      </c>
      <c r="E55" s="24" t="s">
        <v>10</v>
      </c>
      <c r="F55" s="24" t="s">
        <v>144</v>
      </c>
      <c r="H55" s="18"/>
      <c r="I55" s="18"/>
      <c r="J55" s="24"/>
      <c r="K55" s="24"/>
      <c r="L55" s="25"/>
    </row>
    <row r="56" spans="1:12" x14ac:dyDescent="0.3">
      <c r="A56" s="27" t="s">
        <v>145</v>
      </c>
      <c r="B56" s="25"/>
      <c r="C56" s="25"/>
      <c r="D56" s="76">
        <f>+D45/D49</f>
        <v>0.25490196078431371</v>
      </c>
      <c r="E56" s="24" t="s">
        <v>10</v>
      </c>
      <c r="F56" s="24" t="s">
        <v>146</v>
      </c>
      <c r="H56" s="24"/>
      <c r="I56" s="24"/>
      <c r="J56" s="24"/>
      <c r="K56" s="24"/>
      <c r="L56" s="25"/>
    </row>
    <row r="57" spans="1:12" x14ac:dyDescent="0.3">
      <c r="A57" s="25"/>
      <c r="B57" s="25"/>
      <c r="C57" s="25"/>
      <c r="D57" s="25"/>
      <c r="E57" s="25"/>
      <c r="F57" s="24"/>
      <c r="G57" s="24"/>
      <c r="H57" s="24"/>
      <c r="I57" s="24"/>
      <c r="J57" s="24"/>
      <c r="K57" s="24"/>
      <c r="L57" s="25"/>
    </row>
    <row r="58" spans="1:12" ht="18" x14ac:dyDescent="0.35">
      <c r="A58" s="13" t="s">
        <v>33</v>
      </c>
      <c r="F58" s="24"/>
      <c r="G58" s="24"/>
      <c r="H58" s="24"/>
      <c r="I58" s="24"/>
      <c r="J58" s="24"/>
      <c r="K58" s="24"/>
    </row>
    <row r="59" spans="1:12" ht="72" customHeight="1" x14ac:dyDescent="0.3">
      <c r="A59" s="107" t="s">
        <v>248</v>
      </c>
      <c r="B59" s="108"/>
      <c r="C59" s="108"/>
      <c r="D59" s="108"/>
      <c r="E59" s="108"/>
      <c r="F59" s="108"/>
      <c r="G59" s="108"/>
      <c r="H59" s="109"/>
      <c r="I59" s="24"/>
      <c r="J59" s="24"/>
      <c r="K59" s="24"/>
    </row>
    <row r="60" spans="1:12" ht="51" customHeight="1" x14ac:dyDescent="0.3">
      <c r="A60" s="106" t="s">
        <v>35</v>
      </c>
      <c r="B60" s="106"/>
      <c r="C60" s="106"/>
      <c r="D60" s="106"/>
      <c r="E60" s="73" t="s">
        <v>2</v>
      </c>
      <c r="F60" s="74"/>
      <c r="H60" s="24"/>
      <c r="I60" s="24"/>
      <c r="J60" s="24"/>
      <c r="K60" s="24"/>
    </row>
    <row r="61" spans="1:12" x14ac:dyDescent="0.3">
      <c r="A61" s="21" t="s">
        <v>36</v>
      </c>
      <c r="B61" s="22"/>
      <c r="C61" s="23"/>
      <c r="D61" s="75">
        <v>15500000</v>
      </c>
      <c r="E61" s="24"/>
      <c r="F61" s="24"/>
      <c r="H61" s="24"/>
      <c r="I61" s="24"/>
      <c r="J61" s="24"/>
      <c r="K61" s="24"/>
    </row>
    <row r="62" spans="1:12" x14ac:dyDescent="0.3">
      <c r="A62" s="21" t="s">
        <v>37</v>
      </c>
      <c r="B62" s="22"/>
      <c r="C62" s="23"/>
      <c r="D62" s="75">
        <v>8500000</v>
      </c>
      <c r="E62" s="24"/>
      <c r="F62" s="24"/>
      <c r="H62" s="24"/>
      <c r="I62" s="24"/>
      <c r="J62" s="24"/>
      <c r="K62" s="24"/>
    </row>
    <row r="63" spans="1:12" x14ac:dyDescent="0.3">
      <c r="A63" s="21" t="s">
        <v>38</v>
      </c>
      <c r="B63" s="22"/>
      <c r="C63" s="23"/>
      <c r="D63" s="64">
        <f>+D61-D62</f>
        <v>7000000</v>
      </c>
      <c r="E63" s="24" t="s">
        <v>10</v>
      </c>
      <c r="F63" s="24" t="s">
        <v>47</v>
      </c>
      <c r="H63" s="24"/>
      <c r="I63" s="24"/>
      <c r="J63" s="24"/>
      <c r="K63" s="24"/>
    </row>
    <row r="64" spans="1:12" x14ac:dyDescent="0.3">
      <c r="A64" s="32"/>
      <c r="B64" s="32"/>
      <c r="C64" s="32"/>
      <c r="D64" s="32"/>
      <c r="E64" s="24"/>
      <c r="F64" s="24"/>
      <c r="G64" s="24"/>
      <c r="H64" s="24"/>
      <c r="I64" s="24"/>
      <c r="J64" s="24"/>
      <c r="K64" s="24"/>
    </row>
    <row r="65" spans="1:12" ht="60.6" customHeight="1" x14ac:dyDescent="0.3">
      <c r="A65" s="21" t="s">
        <v>39</v>
      </c>
      <c r="B65" s="22"/>
      <c r="C65" s="23"/>
      <c r="D65" s="75">
        <v>20000000</v>
      </c>
      <c r="E65" s="103" t="s">
        <v>43</v>
      </c>
      <c r="F65" s="104"/>
      <c r="G65" s="104"/>
      <c r="H65" s="105"/>
      <c r="J65" s="24"/>
      <c r="K65" s="24"/>
    </row>
    <row r="66" spans="1:12" ht="54.75" customHeight="1" x14ac:dyDescent="0.3">
      <c r="A66" s="21" t="s">
        <v>41</v>
      </c>
      <c r="B66" s="22"/>
      <c r="C66" s="23"/>
      <c r="D66" s="75">
        <v>1000000</v>
      </c>
      <c r="E66" s="103" t="s">
        <v>44</v>
      </c>
      <c r="F66" s="104"/>
      <c r="G66" s="104"/>
      <c r="H66" s="105"/>
      <c r="J66" s="24"/>
      <c r="K66" s="24"/>
    </row>
    <row r="67" spans="1:12" x14ac:dyDescent="0.3">
      <c r="A67" s="21" t="s">
        <v>40</v>
      </c>
      <c r="B67" s="22"/>
      <c r="C67" s="23"/>
      <c r="D67" s="64">
        <f>+D65+D66</f>
        <v>21000000</v>
      </c>
      <c r="E67" s="24" t="s">
        <v>10</v>
      </c>
      <c r="F67" s="24" t="s">
        <v>117</v>
      </c>
      <c r="G67" s="24"/>
      <c r="H67" s="24"/>
      <c r="J67" s="24"/>
      <c r="K67" s="24"/>
    </row>
    <row r="68" spans="1:12" x14ac:dyDescent="0.3">
      <c r="A68" s="32"/>
      <c r="B68" s="32"/>
      <c r="C68" s="32"/>
      <c r="D68" s="32"/>
      <c r="E68" s="32"/>
      <c r="F68" s="32"/>
      <c r="G68" s="32"/>
      <c r="H68" s="32"/>
      <c r="J68" s="24"/>
      <c r="K68" s="24"/>
    </row>
    <row r="69" spans="1:12" ht="63.75" customHeight="1" x14ac:dyDescent="0.3">
      <c r="A69" s="21" t="s">
        <v>45</v>
      </c>
      <c r="B69" s="22"/>
      <c r="C69" s="23"/>
      <c r="D69" s="75">
        <v>7000000</v>
      </c>
      <c r="E69" s="103" t="s">
        <v>246</v>
      </c>
      <c r="F69" s="104"/>
      <c r="G69" s="104"/>
      <c r="H69" s="105"/>
      <c r="I69" s="24" t="s">
        <v>10</v>
      </c>
      <c r="J69" s="24" t="s">
        <v>118</v>
      </c>
      <c r="L69" s="25"/>
    </row>
    <row r="70" spans="1:12" x14ac:dyDescent="0.3">
      <c r="A70" s="25"/>
      <c r="B70" s="25"/>
      <c r="C70" s="25"/>
      <c r="D70" s="25"/>
      <c r="E70" s="25"/>
      <c r="F70" s="24"/>
      <c r="G70" s="24"/>
      <c r="H70" s="24"/>
      <c r="I70" s="24"/>
      <c r="J70" s="24"/>
      <c r="K70" s="24"/>
    </row>
    <row r="71" spans="1:12" x14ac:dyDescent="0.3">
      <c r="A71" s="25"/>
      <c r="B71" s="25"/>
      <c r="C71" s="25"/>
      <c r="D71" s="25"/>
      <c r="E71" s="25"/>
      <c r="F71" s="24"/>
      <c r="G71" s="24"/>
      <c r="H71" s="24"/>
      <c r="I71" s="24"/>
      <c r="J71" s="24"/>
      <c r="K71" s="24"/>
    </row>
    <row r="72" spans="1:12" ht="18" x14ac:dyDescent="0.35">
      <c r="A72" s="13" t="s">
        <v>34</v>
      </c>
      <c r="E72" s="25"/>
      <c r="F72" s="24"/>
      <c r="G72" s="24"/>
      <c r="H72" s="24"/>
      <c r="I72" s="24"/>
      <c r="J72" s="24"/>
      <c r="K72" s="24"/>
    </row>
    <row r="73" spans="1:12" ht="72" customHeight="1" x14ac:dyDescent="0.3">
      <c r="A73" s="107" t="s">
        <v>248</v>
      </c>
      <c r="B73" s="108"/>
      <c r="C73" s="108"/>
      <c r="D73" s="108"/>
      <c r="E73" s="108"/>
      <c r="F73" s="108"/>
      <c r="G73" s="108"/>
      <c r="H73" s="109"/>
      <c r="I73" s="24"/>
      <c r="J73" s="24"/>
      <c r="K73" s="24"/>
    </row>
    <row r="74" spans="1:12" ht="18" x14ac:dyDescent="0.35">
      <c r="A74" s="13"/>
      <c r="E74" s="25"/>
      <c r="F74" s="24"/>
      <c r="G74" s="24"/>
      <c r="H74" s="24"/>
      <c r="I74" s="24"/>
      <c r="J74" s="24"/>
      <c r="K74" s="24"/>
    </row>
    <row r="75" spans="1:12" ht="28.2" customHeight="1" x14ac:dyDescent="0.3">
      <c r="A75" s="100" t="s">
        <v>48</v>
      </c>
      <c r="B75" s="101"/>
      <c r="C75" s="101"/>
      <c r="D75" s="101"/>
      <c r="E75" s="73" t="s">
        <v>2</v>
      </c>
      <c r="F75" s="74"/>
      <c r="J75" s="24"/>
      <c r="K75" s="24"/>
    </row>
    <row r="76" spans="1:12" x14ac:dyDescent="0.3">
      <c r="A76" s="21" t="s">
        <v>49</v>
      </c>
      <c r="B76" s="22"/>
      <c r="C76" s="23"/>
      <c r="D76" s="72">
        <v>3000000</v>
      </c>
      <c r="E76" s="24"/>
      <c r="F76" s="24"/>
      <c r="H76" s="24"/>
      <c r="I76" s="24"/>
      <c r="J76" s="24"/>
      <c r="K76" s="24"/>
    </row>
    <row r="77" spans="1:12" x14ac:dyDescent="0.3">
      <c r="A77" s="33" t="s">
        <v>51</v>
      </c>
      <c r="B77" s="22"/>
      <c r="C77" s="26"/>
      <c r="D77" s="72">
        <v>900000</v>
      </c>
      <c r="E77" s="24"/>
      <c r="F77" s="24"/>
      <c r="H77" s="24"/>
      <c r="I77" s="24"/>
      <c r="J77" s="24"/>
      <c r="K77" s="24"/>
    </row>
    <row r="78" spans="1:12" x14ac:dyDescent="0.3">
      <c r="A78" s="21" t="s">
        <v>50</v>
      </c>
      <c r="B78" s="22"/>
      <c r="C78" s="23"/>
      <c r="D78" s="71">
        <f>+D76+D77</f>
        <v>3900000</v>
      </c>
      <c r="E78" s="24" t="s">
        <v>10</v>
      </c>
      <c r="F78" s="24" t="s">
        <v>117</v>
      </c>
      <c r="H78" s="24"/>
      <c r="I78" s="24"/>
      <c r="J78" s="24"/>
      <c r="K78" s="24"/>
    </row>
    <row r="79" spans="1:12" x14ac:dyDescent="0.3">
      <c r="A79" s="33" t="s">
        <v>52</v>
      </c>
      <c r="B79" s="22"/>
      <c r="C79" s="23"/>
      <c r="D79" s="72">
        <v>3500000</v>
      </c>
      <c r="E79" s="24"/>
      <c r="F79" s="24"/>
      <c r="H79" s="24"/>
      <c r="I79" s="24"/>
      <c r="J79" s="24"/>
      <c r="K79" s="24"/>
    </row>
    <row r="80" spans="1:12" x14ac:dyDescent="0.3">
      <c r="A80" s="33" t="s">
        <v>53</v>
      </c>
      <c r="B80" s="22"/>
      <c r="C80" s="23"/>
      <c r="D80" s="72">
        <v>125000</v>
      </c>
      <c r="E80" s="24"/>
      <c r="F80" s="24"/>
      <c r="H80" s="24"/>
      <c r="I80" s="24"/>
      <c r="J80" s="24"/>
      <c r="K80" s="24"/>
    </row>
    <row r="81" spans="1:11" x14ac:dyDescent="0.3">
      <c r="A81" s="33" t="s">
        <v>54</v>
      </c>
      <c r="B81" s="22"/>
      <c r="C81" s="23"/>
      <c r="D81" s="72">
        <v>425000</v>
      </c>
      <c r="E81" s="24"/>
      <c r="F81" s="24"/>
      <c r="H81" s="24"/>
      <c r="I81" s="24"/>
      <c r="J81" s="24"/>
      <c r="K81" s="24"/>
    </row>
    <row r="82" spans="1:11" x14ac:dyDescent="0.3">
      <c r="A82" s="33" t="s">
        <v>55</v>
      </c>
      <c r="B82" s="22"/>
      <c r="C82" s="23"/>
      <c r="D82" s="71">
        <f>SUM(D78:D81)</f>
        <v>7950000</v>
      </c>
      <c r="E82" s="24" t="s">
        <v>10</v>
      </c>
      <c r="F82" s="24" t="s">
        <v>118</v>
      </c>
      <c r="H82" s="24"/>
      <c r="I82" s="24"/>
      <c r="J82" s="24"/>
      <c r="K82" s="24"/>
    </row>
    <row r="83" spans="1:11" x14ac:dyDescent="0.3">
      <c r="A83" s="34"/>
      <c r="B83" s="27"/>
      <c r="C83" s="27"/>
      <c r="D83" s="28"/>
      <c r="E83" s="28"/>
      <c r="F83" s="24"/>
      <c r="G83" s="24"/>
      <c r="H83" s="24"/>
      <c r="I83" s="24"/>
      <c r="J83" s="24"/>
      <c r="K83" s="24"/>
    </row>
    <row r="84" spans="1:11" x14ac:dyDescent="0.3">
      <c r="A84" s="35" t="s">
        <v>136</v>
      </c>
      <c r="B84" s="27"/>
      <c r="C84" s="27"/>
      <c r="D84" s="28"/>
      <c r="E84" s="28"/>
      <c r="F84" s="24"/>
      <c r="G84" s="24"/>
      <c r="H84" s="24"/>
      <c r="I84" s="24"/>
      <c r="J84" s="24"/>
      <c r="K84" s="24"/>
    </row>
    <row r="85" spans="1:11" x14ac:dyDescent="0.3">
      <c r="A85" s="34" t="s">
        <v>247</v>
      </c>
      <c r="B85" s="27"/>
      <c r="C85" s="27"/>
      <c r="D85" s="76">
        <f>+D78/(D63+D67)</f>
        <v>0.13928571428571429</v>
      </c>
      <c r="E85" s="24" t="s">
        <v>10</v>
      </c>
      <c r="F85" s="24" t="s">
        <v>47</v>
      </c>
      <c r="H85" s="24"/>
      <c r="I85" s="24"/>
      <c r="J85" s="24"/>
      <c r="K85" s="24"/>
    </row>
    <row r="86" spans="1:11" x14ac:dyDescent="0.3">
      <c r="A86" s="34" t="s">
        <v>148</v>
      </c>
      <c r="B86" s="27"/>
      <c r="C86" s="27"/>
      <c r="D86" s="76">
        <f>+D69/D82</f>
        <v>0.88050314465408808</v>
      </c>
      <c r="E86" s="24" t="s">
        <v>10</v>
      </c>
      <c r="F86" s="24" t="s">
        <v>42</v>
      </c>
      <c r="H86" s="24"/>
      <c r="I86" s="24"/>
      <c r="J86" s="24"/>
      <c r="K86" s="24"/>
    </row>
    <row r="87" spans="1:11" x14ac:dyDescent="0.3">
      <c r="F87" s="24"/>
      <c r="G87" s="24"/>
      <c r="H87" s="24"/>
      <c r="I87" s="24"/>
      <c r="J87" s="24"/>
      <c r="K87" s="24"/>
    </row>
    <row r="88" spans="1:11" x14ac:dyDescent="0.3">
      <c r="F88" s="24"/>
      <c r="G88" s="24"/>
      <c r="H88" s="24"/>
      <c r="I88" s="24"/>
      <c r="J88" s="24"/>
      <c r="K88" s="24"/>
    </row>
    <row r="89" spans="1:11" ht="18" x14ac:dyDescent="0.35">
      <c r="A89" s="13" t="s">
        <v>56</v>
      </c>
      <c r="F89" s="24"/>
      <c r="G89" s="24"/>
      <c r="H89" s="24"/>
      <c r="I89" s="24"/>
      <c r="J89" s="24"/>
      <c r="K89" s="24"/>
    </row>
    <row r="90" spans="1:11" ht="24.6" customHeight="1" x14ac:dyDescent="0.3">
      <c r="A90" s="100" t="s">
        <v>57</v>
      </c>
      <c r="B90" s="101"/>
      <c r="C90" s="101"/>
      <c r="D90" s="102"/>
      <c r="E90" s="73" t="s">
        <v>2</v>
      </c>
      <c r="F90" s="74"/>
      <c r="G90" s="24"/>
      <c r="H90" s="24"/>
      <c r="I90" s="24"/>
      <c r="J90" s="24"/>
      <c r="K90" s="24"/>
    </row>
    <row r="91" spans="1:11" ht="115.5" customHeight="1" x14ac:dyDescent="0.3">
      <c r="A91" s="21" t="s">
        <v>58</v>
      </c>
      <c r="B91" s="22"/>
      <c r="C91" s="23"/>
      <c r="D91" s="77">
        <v>75</v>
      </c>
      <c r="E91" s="103" t="s">
        <v>60</v>
      </c>
      <c r="F91" s="104"/>
      <c r="G91" s="104"/>
      <c r="H91" s="105"/>
      <c r="I91" s="24" t="s">
        <v>10</v>
      </c>
      <c r="J91" s="24" t="s">
        <v>46</v>
      </c>
    </row>
    <row r="92" spans="1:11" ht="48.75" customHeight="1" x14ac:dyDescent="0.3">
      <c r="A92" s="21" t="s">
        <v>59</v>
      </c>
      <c r="B92" s="22"/>
      <c r="C92" s="26"/>
      <c r="D92" s="77">
        <v>125.5</v>
      </c>
      <c r="E92" s="103" t="s">
        <v>61</v>
      </c>
      <c r="F92" s="104"/>
      <c r="G92" s="104"/>
      <c r="H92" s="105"/>
      <c r="I92" s="24" t="s">
        <v>10</v>
      </c>
      <c r="J92" s="24" t="s">
        <v>46</v>
      </c>
    </row>
    <row r="93" spans="1:11" x14ac:dyDescent="0.3">
      <c r="F93" s="24"/>
      <c r="G93" s="24"/>
      <c r="H93" s="24"/>
      <c r="I93" s="24"/>
      <c r="J93" s="24"/>
      <c r="K93" s="24"/>
    </row>
    <row r="94" spans="1:11" x14ac:dyDescent="0.3">
      <c r="F94" s="24"/>
      <c r="G94" s="24"/>
      <c r="H94" s="24"/>
      <c r="I94" s="24"/>
      <c r="J94" s="24"/>
      <c r="K94" s="24"/>
    </row>
    <row r="95" spans="1:11" x14ac:dyDescent="0.3">
      <c r="F95" s="24"/>
      <c r="G95" s="24"/>
      <c r="H95" s="24"/>
      <c r="I95" s="24"/>
      <c r="J95" s="24"/>
      <c r="K95" s="24"/>
    </row>
    <row r="96" spans="1:11" x14ac:dyDescent="0.3">
      <c r="F96" s="24"/>
      <c r="G96" s="24"/>
      <c r="H96" s="24"/>
      <c r="I96" s="24"/>
      <c r="J96" s="24"/>
      <c r="K96" s="24"/>
    </row>
    <row r="97" spans="6:11" x14ac:dyDescent="0.3">
      <c r="F97" s="24"/>
      <c r="G97" s="24"/>
      <c r="H97" s="24"/>
      <c r="I97" s="24"/>
      <c r="J97" s="24"/>
      <c r="K97" s="24"/>
    </row>
    <row r="98" spans="6:11" x14ac:dyDescent="0.3">
      <c r="F98" s="24"/>
      <c r="G98" s="24"/>
      <c r="H98" s="24"/>
      <c r="I98" s="24"/>
      <c r="J98" s="24"/>
      <c r="K98" s="24"/>
    </row>
    <row r="99" spans="6:11" x14ac:dyDescent="0.3">
      <c r="F99" s="24"/>
      <c r="G99" s="24"/>
      <c r="H99" s="24"/>
      <c r="I99" s="24"/>
      <c r="J99" s="24"/>
      <c r="K99" s="24"/>
    </row>
    <row r="100" spans="6:11" x14ac:dyDescent="0.3">
      <c r="F100" s="24"/>
      <c r="G100" s="24"/>
      <c r="H100" s="24"/>
      <c r="I100" s="24"/>
      <c r="J100" s="24"/>
      <c r="K100" s="24"/>
    </row>
    <row r="101" spans="6:11" x14ac:dyDescent="0.3">
      <c r="F101" s="24"/>
      <c r="G101" s="24"/>
      <c r="H101" s="24"/>
      <c r="I101" s="24"/>
      <c r="J101" s="24"/>
      <c r="K101" s="24"/>
    </row>
    <row r="102" spans="6:11" x14ac:dyDescent="0.3">
      <c r="F102" s="24"/>
      <c r="G102" s="24"/>
      <c r="H102" s="24"/>
      <c r="I102" s="24"/>
      <c r="J102" s="24"/>
      <c r="K102" s="24"/>
    </row>
    <row r="103" spans="6:11" x14ac:dyDescent="0.3">
      <c r="F103" s="24"/>
      <c r="G103" s="24"/>
      <c r="H103" s="24"/>
      <c r="I103" s="24"/>
      <c r="J103" s="24"/>
      <c r="K103" s="24"/>
    </row>
    <row r="104" spans="6:11" x14ac:dyDescent="0.3">
      <c r="F104" s="24"/>
      <c r="G104" s="24"/>
      <c r="H104" s="24"/>
      <c r="I104" s="24"/>
      <c r="J104" s="24"/>
      <c r="K104" s="24"/>
    </row>
    <row r="105" spans="6:11" x14ac:dyDescent="0.3">
      <c r="F105" s="24"/>
      <c r="G105" s="24"/>
      <c r="H105" s="24"/>
      <c r="I105" s="24"/>
      <c r="J105" s="24"/>
      <c r="K105" s="24"/>
    </row>
    <row r="106" spans="6:11" x14ac:dyDescent="0.3">
      <c r="F106" s="24"/>
      <c r="G106" s="24"/>
      <c r="H106" s="24"/>
      <c r="I106" s="24"/>
      <c r="J106" s="24"/>
      <c r="K106" s="24"/>
    </row>
    <row r="107" spans="6:11" x14ac:dyDescent="0.3">
      <c r="F107" s="24"/>
      <c r="G107" s="24"/>
      <c r="H107" s="24"/>
      <c r="I107" s="24"/>
      <c r="J107" s="24"/>
      <c r="K107" s="24"/>
    </row>
    <row r="108" spans="6:11" x14ac:dyDescent="0.3">
      <c r="F108" s="24"/>
      <c r="G108" s="24"/>
      <c r="H108" s="24"/>
      <c r="I108" s="24"/>
      <c r="J108" s="24"/>
      <c r="K108" s="24"/>
    </row>
    <row r="109" spans="6:11" x14ac:dyDescent="0.3">
      <c r="F109" s="24"/>
      <c r="G109" s="24"/>
      <c r="H109" s="24"/>
      <c r="I109" s="24"/>
      <c r="J109" s="24"/>
      <c r="K109" s="24"/>
    </row>
    <row r="110" spans="6:11" x14ac:dyDescent="0.3">
      <c r="F110" s="24"/>
      <c r="G110" s="24"/>
      <c r="H110" s="24"/>
      <c r="I110" s="24"/>
      <c r="J110" s="24"/>
      <c r="K110" s="24"/>
    </row>
    <row r="111" spans="6:11" x14ac:dyDescent="0.3">
      <c r="F111" s="24"/>
      <c r="G111" s="24"/>
      <c r="H111" s="24"/>
      <c r="I111" s="24"/>
      <c r="J111" s="24"/>
      <c r="K111" s="24"/>
    </row>
    <row r="112" spans="6:11" x14ac:dyDescent="0.3">
      <c r="F112" s="24"/>
      <c r="G112" s="24"/>
      <c r="H112" s="24"/>
      <c r="I112" s="24"/>
      <c r="J112" s="24"/>
      <c r="K112" s="24"/>
    </row>
    <row r="113" spans="6:11" x14ac:dyDescent="0.3">
      <c r="F113" s="24"/>
      <c r="G113" s="24"/>
      <c r="H113" s="24"/>
      <c r="I113" s="24"/>
      <c r="J113" s="24"/>
      <c r="K113" s="24"/>
    </row>
    <row r="114" spans="6:11" x14ac:dyDescent="0.3">
      <c r="F114" s="24"/>
      <c r="G114" s="24"/>
      <c r="H114" s="24"/>
      <c r="I114" s="24"/>
      <c r="J114" s="24"/>
      <c r="K114" s="24"/>
    </row>
    <row r="115" spans="6:11" x14ac:dyDescent="0.3">
      <c r="F115" s="24"/>
      <c r="G115" s="24"/>
      <c r="H115" s="24"/>
      <c r="I115" s="24"/>
      <c r="J115" s="24"/>
      <c r="K115" s="24"/>
    </row>
    <row r="116" spans="6:11" x14ac:dyDescent="0.3">
      <c r="F116" s="24"/>
      <c r="G116" s="24"/>
      <c r="H116" s="24"/>
      <c r="I116" s="24"/>
      <c r="J116" s="24"/>
      <c r="K116" s="24"/>
    </row>
    <row r="117" spans="6:11" x14ac:dyDescent="0.3">
      <c r="F117" s="24"/>
      <c r="G117" s="24"/>
      <c r="H117" s="24"/>
      <c r="I117" s="24"/>
      <c r="J117" s="24"/>
      <c r="K117" s="24"/>
    </row>
  </sheetData>
  <mergeCells count="23">
    <mergeCell ref="A75:D75"/>
    <mergeCell ref="A90:D90"/>
    <mergeCell ref="E91:H91"/>
    <mergeCell ref="E92:H92"/>
    <mergeCell ref="E48:H48"/>
    <mergeCell ref="E49:H49"/>
    <mergeCell ref="E65:H65"/>
    <mergeCell ref="E66:H66"/>
    <mergeCell ref="A73:H73"/>
    <mergeCell ref="A59:H59"/>
    <mergeCell ref="E45:H45"/>
    <mergeCell ref="E46:H46"/>
    <mergeCell ref="E47:H47"/>
    <mergeCell ref="E69:H69"/>
    <mergeCell ref="A60:D60"/>
    <mergeCell ref="E6:H6"/>
    <mergeCell ref="E33:H33"/>
    <mergeCell ref="A44:E44"/>
    <mergeCell ref="A24:E24"/>
    <mergeCell ref="A30:E30"/>
    <mergeCell ref="A16:E16"/>
    <mergeCell ref="E31:H31"/>
    <mergeCell ref="E32:H32"/>
  </mergeCells>
  <dataValidations count="1">
    <dataValidation type="list" allowBlank="1" showInputMessage="1" showErrorMessage="1" sqref="G16 G24 G30 G44 F60 F75 F90">
      <formula1>$E$8:$E$11</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46"/>
  <sheetViews>
    <sheetView zoomScale="160" zoomScaleNormal="160" workbookViewId="0">
      <selection activeCell="E9" sqref="E9"/>
    </sheetView>
  </sheetViews>
  <sheetFormatPr defaultRowHeight="14.4" x14ac:dyDescent="0.3"/>
  <cols>
    <col min="1" max="1" width="27.109375" customWidth="1"/>
    <col min="4" max="4" width="19.6640625" bestFit="1" customWidth="1"/>
    <col min="5" max="5" width="12.109375" customWidth="1"/>
    <col min="7" max="7" width="10.6640625" customWidth="1"/>
    <col min="9" max="9" width="7.6640625" customWidth="1"/>
  </cols>
  <sheetData>
    <row r="3" spans="1:12" ht="17.399999999999999" x14ac:dyDescent="0.45">
      <c r="E3" s="1" t="s">
        <v>0</v>
      </c>
    </row>
    <row r="5" spans="1:12" ht="17.399999999999999" x14ac:dyDescent="0.45">
      <c r="E5" s="1" t="s">
        <v>1</v>
      </c>
    </row>
    <row r="6" spans="1:12" ht="15.6" x14ac:dyDescent="0.3">
      <c r="E6" s="96" t="s">
        <v>226</v>
      </c>
      <c r="F6" s="96"/>
      <c r="G6" s="96"/>
      <c r="H6" s="96"/>
    </row>
    <row r="7" spans="1:12" x14ac:dyDescent="0.3">
      <c r="E7" s="10" t="s">
        <v>2</v>
      </c>
      <c r="F7" s="2"/>
      <c r="G7" s="2"/>
      <c r="H7" s="3"/>
    </row>
    <row r="8" spans="1:12" x14ac:dyDescent="0.3">
      <c r="E8" s="4" t="s">
        <v>3</v>
      </c>
      <c r="F8" s="5"/>
      <c r="G8" s="5"/>
      <c r="H8" s="6"/>
    </row>
    <row r="9" spans="1:12" x14ac:dyDescent="0.3">
      <c r="E9" s="4" t="s">
        <v>249</v>
      </c>
      <c r="F9" s="5"/>
      <c r="G9" s="5"/>
      <c r="H9" s="6"/>
    </row>
    <row r="10" spans="1:12" x14ac:dyDescent="0.3">
      <c r="E10" s="4" t="s">
        <v>4</v>
      </c>
      <c r="F10" s="5"/>
      <c r="G10" s="5"/>
      <c r="H10" s="6"/>
    </row>
    <row r="11" spans="1:12" x14ac:dyDescent="0.3">
      <c r="E11" s="7" t="s">
        <v>5</v>
      </c>
      <c r="F11" s="8"/>
      <c r="G11" s="8"/>
      <c r="H11" s="9"/>
    </row>
    <row r="13" spans="1:12" ht="18" x14ac:dyDescent="0.35">
      <c r="A13" s="12" t="s">
        <v>62</v>
      </c>
    </row>
    <row r="15" spans="1:12" ht="18" x14ac:dyDescent="0.35">
      <c r="A15" s="13" t="s">
        <v>63</v>
      </c>
    </row>
    <row r="16" spans="1:12" ht="84" customHeight="1" x14ac:dyDescent="0.3">
      <c r="A16" s="100" t="s">
        <v>238</v>
      </c>
      <c r="B16" s="101"/>
      <c r="C16" s="101"/>
      <c r="D16" s="101"/>
      <c r="E16" s="102"/>
      <c r="F16" s="73" t="s">
        <v>2</v>
      </c>
      <c r="G16" s="74"/>
      <c r="J16" s="24"/>
      <c r="K16" s="24"/>
      <c r="L16" s="25"/>
    </row>
    <row r="17" spans="1:12" ht="22.2" customHeight="1" x14ac:dyDescent="0.3">
      <c r="A17" s="36" t="s">
        <v>66</v>
      </c>
      <c r="B17" s="37"/>
      <c r="C17" s="37"/>
      <c r="D17" s="38"/>
      <c r="E17" s="79"/>
      <c r="F17" s="66"/>
      <c r="G17" s="67"/>
      <c r="H17" s="68"/>
      <c r="I17" s="24"/>
      <c r="J17" s="24"/>
      <c r="K17" s="24"/>
      <c r="L17" s="25"/>
    </row>
    <row r="18" spans="1:12" ht="34.200000000000003" customHeight="1" x14ac:dyDescent="0.3">
      <c r="A18" s="21" t="s">
        <v>64</v>
      </c>
      <c r="B18" s="22"/>
      <c r="C18" s="23"/>
      <c r="D18" s="78">
        <v>175000</v>
      </c>
      <c r="E18" s="97" t="s">
        <v>65</v>
      </c>
      <c r="F18" s="98"/>
      <c r="G18" s="98"/>
      <c r="H18" s="99"/>
      <c r="I18" s="24" t="s">
        <v>10</v>
      </c>
      <c r="J18" s="24" t="s">
        <v>119</v>
      </c>
      <c r="L18" s="25"/>
    </row>
    <row r="19" spans="1:12" ht="10.5" customHeight="1" x14ac:dyDescent="0.3">
      <c r="A19" s="80"/>
      <c r="B19" s="81"/>
      <c r="C19" s="81"/>
      <c r="D19" s="81"/>
      <c r="E19" s="94"/>
      <c r="F19" s="94"/>
      <c r="G19" s="94"/>
      <c r="H19" s="94"/>
      <c r="I19" s="25"/>
      <c r="J19" s="25"/>
      <c r="K19" s="25"/>
      <c r="L19" s="25"/>
    </row>
    <row r="20" spans="1:12" ht="85.2" customHeight="1" x14ac:dyDescent="0.3">
      <c r="A20" s="21" t="s">
        <v>67</v>
      </c>
      <c r="B20" s="22"/>
      <c r="C20" s="23"/>
      <c r="D20" s="78">
        <v>180000</v>
      </c>
      <c r="E20" s="97" t="s">
        <v>68</v>
      </c>
      <c r="F20" s="98"/>
      <c r="G20" s="98"/>
      <c r="H20" s="99"/>
      <c r="I20" s="24" t="s">
        <v>10</v>
      </c>
      <c r="J20" s="24" t="s">
        <v>119</v>
      </c>
      <c r="L20" s="25"/>
    </row>
    <row r="21" spans="1:12" x14ac:dyDescent="0.3">
      <c r="A21" s="25"/>
      <c r="B21" s="25"/>
      <c r="C21" s="25"/>
      <c r="D21" s="25"/>
      <c r="E21" s="25"/>
      <c r="F21" s="24"/>
      <c r="G21" s="24"/>
      <c r="H21" s="24"/>
      <c r="I21" s="24"/>
      <c r="J21" s="24"/>
      <c r="K21" s="24"/>
      <c r="L21" s="25"/>
    </row>
    <row r="22" spans="1:12" x14ac:dyDescent="0.3">
      <c r="A22" s="39" t="s">
        <v>136</v>
      </c>
      <c r="B22" s="25"/>
      <c r="C22" s="25"/>
      <c r="D22" s="25"/>
      <c r="E22" s="25"/>
      <c r="F22" s="24"/>
      <c r="G22" s="24"/>
      <c r="H22" s="24"/>
      <c r="I22" s="24"/>
      <c r="J22" s="24"/>
      <c r="K22" s="24"/>
      <c r="L22" s="25"/>
    </row>
    <row r="23" spans="1:12" x14ac:dyDescent="0.3">
      <c r="A23" s="29" t="s">
        <v>151</v>
      </c>
      <c r="B23" s="25"/>
      <c r="C23" s="25"/>
      <c r="D23" s="76">
        <f>+D18/D20</f>
        <v>0.97222222222222221</v>
      </c>
      <c r="E23" s="24" t="s">
        <v>10</v>
      </c>
      <c r="F23" s="24" t="s">
        <v>150</v>
      </c>
      <c r="H23" s="24"/>
      <c r="I23" s="24"/>
      <c r="J23" s="24"/>
      <c r="K23" s="24"/>
      <c r="L23" s="25"/>
    </row>
    <row r="24" spans="1:12" x14ac:dyDescent="0.3">
      <c r="A24" s="25"/>
      <c r="B24" s="25"/>
      <c r="C24" s="25"/>
      <c r="D24" s="25"/>
      <c r="E24" s="25"/>
      <c r="F24" s="24"/>
      <c r="G24" s="24"/>
      <c r="H24" s="24"/>
      <c r="I24" s="24"/>
      <c r="J24" s="24"/>
      <c r="K24" s="24"/>
      <c r="L24" s="25"/>
    </row>
    <row r="25" spans="1:12" x14ac:dyDescent="0.3">
      <c r="A25" s="25"/>
      <c r="B25" s="25"/>
      <c r="C25" s="25"/>
      <c r="D25" s="25"/>
      <c r="E25" s="25"/>
      <c r="F25" s="24"/>
      <c r="G25" s="24"/>
      <c r="H25" s="24"/>
      <c r="I25" s="24"/>
      <c r="J25" s="24"/>
      <c r="K25" s="24"/>
      <c r="L25" s="25"/>
    </row>
    <row r="26" spans="1:12" ht="18" x14ac:dyDescent="0.35">
      <c r="A26" s="13" t="s">
        <v>69</v>
      </c>
      <c r="F26" s="24"/>
      <c r="G26" s="24"/>
      <c r="H26" s="24"/>
      <c r="I26" s="24"/>
      <c r="J26" s="24"/>
      <c r="K26" s="24"/>
    </row>
    <row r="27" spans="1:12" ht="129.6" customHeight="1" x14ac:dyDescent="0.3">
      <c r="A27" s="100" t="s">
        <v>70</v>
      </c>
      <c r="B27" s="101"/>
      <c r="C27" s="101"/>
      <c r="D27" s="101"/>
      <c r="E27" s="102"/>
      <c r="F27" s="73" t="s">
        <v>2</v>
      </c>
      <c r="G27" s="74"/>
      <c r="H27" s="24"/>
      <c r="I27" s="24"/>
      <c r="J27" s="24"/>
      <c r="K27" s="24"/>
    </row>
    <row r="28" spans="1:12" ht="57" customHeight="1" x14ac:dyDescent="0.3">
      <c r="A28" s="100" t="s">
        <v>71</v>
      </c>
      <c r="B28" s="101"/>
      <c r="C28" s="102"/>
      <c r="D28" s="75">
        <v>15000000</v>
      </c>
      <c r="E28" s="97" t="s">
        <v>72</v>
      </c>
      <c r="F28" s="98"/>
      <c r="G28" s="98"/>
      <c r="H28" s="99"/>
      <c r="J28" s="24"/>
      <c r="K28" s="24"/>
    </row>
    <row r="29" spans="1:12" ht="36.6" customHeight="1" x14ac:dyDescent="0.3">
      <c r="A29" s="100" t="s">
        <v>73</v>
      </c>
      <c r="B29" s="101"/>
      <c r="C29" s="102"/>
      <c r="D29" s="75">
        <v>22500000</v>
      </c>
      <c r="E29" s="97" t="s">
        <v>76</v>
      </c>
      <c r="F29" s="98"/>
      <c r="G29" s="98"/>
      <c r="H29" s="99"/>
      <c r="J29" s="24"/>
      <c r="K29" s="24"/>
    </row>
    <row r="30" spans="1:12" x14ac:dyDescent="0.3">
      <c r="A30" s="100" t="s">
        <v>74</v>
      </c>
      <c r="B30" s="101"/>
      <c r="C30" s="102"/>
      <c r="D30" s="45">
        <f>+D28/D29</f>
        <v>0.66666666666666663</v>
      </c>
      <c r="E30" s="24" t="s">
        <v>10</v>
      </c>
      <c r="F30" s="24" t="s">
        <v>75</v>
      </c>
      <c r="G30" s="24"/>
      <c r="H30" s="24"/>
      <c r="J30" s="24"/>
      <c r="K30" s="24"/>
    </row>
    <row r="31" spans="1:12" x14ac:dyDescent="0.3">
      <c r="A31" s="25"/>
      <c r="B31" s="25"/>
      <c r="C31" s="25"/>
      <c r="D31" s="25"/>
      <c r="E31" s="25"/>
      <c r="F31" s="24"/>
      <c r="G31" s="24"/>
      <c r="H31" s="24"/>
      <c r="I31" s="24"/>
      <c r="J31" s="24"/>
      <c r="K31" s="24"/>
    </row>
    <row r="32" spans="1:12" x14ac:dyDescent="0.3">
      <c r="A32" s="25"/>
      <c r="B32" s="25"/>
      <c r="C32" s="25"/>
      <c r="D32" s="25"/>
      <c r="E32" s="25"/>
      <c r="F32" s="24"/>
      <c r="G32" s="24"/>
      <c r="H32" s="24"/>
      <c r="I32" s="24"/>
      <c r="J32" s="24"/>
      <c r="K32" s="24"/>
    </row>
    <row r="33" spans="1:11" ht="18" x14ac:dyDescent="0.35">
      <c r="A33" s="13" t="s">
        <v>77</v>
      </c>
      <c r="B33" s="25"/>
      <c r="C33" s="25"/>
      <c r="D33" s="25"/>
      <c r="E33" s="25"/>
      <c r="F33" s="24"/>
      <c r="G33" s="24"/>
      <c r="H33" s="24"/>
      <c r="I33" s="24"/>
      <c r="J33" s="24"/>
      <c r="K33" s="24"/>
    </row>
    <row r="34" spans="1:11" ht="109.2" customHeight="1" x14ac:dyDescent="0.3">
      <c r="A34" s="100" t="s">
        <v>78</v>
      </c>
      <c r="B34" s="101"/>
      <c r="C34" s="101"/>
      <c r="D34" s="101"/>
      <c r="E34" s="102"/>
      <c r="F34" s="73" t="s">
        <v>2</v>
      </c>
      <c r="G34" s="74"/>
      <c r="H34" s="24"/>
      <c r="I34" s="24"/>
      <c r="J34" s="24"/>
      <c r="K34" s="24"/>
    </row>
    <row r="35" spans="1:11" x14ac:dyDescent="0.3">
      <c r="A35" s="14" t="s">
        <v>79</v>
      </c>
      <c r="B35" s="25"/>
      <c r="C35" s="25"/>
      <c r="D35" s="25"/>
      <c r="E35" s="25"/>
      <c r="F35" s="24"/>
      <c r="G35" s="24"/>
      <c r="H35" s="24"/>
      <c r="I35" s="24"/>
      <c r="J35" s="24"/>
      <c r="K35" s="24"/>
    </row>
    <row r="36" spans="1:11" ht="49.95" customHeight="1" x14ac:dyDescent="0.3">
      <c r="A36" s="100" t="s">
        <v>80</v>
      </c>
      <c r="B36" s="101"/>
      <c r="C36" s="101"/>
      <c r="D36" s="101"/>
      <c r="E36" s="102"/>
      <c r="F36" s="73" t="s">
        <v>2</v>
      </c>
      <c r="G36" s="74"/>
      <c r="H36" s="24"/>
      <c r="I36" s="24"/>
      <c r="J36" s="24"/>
      <c r="K36" s="24"/>
    </row>
    <row r="37" spans="1:11" ht="18" customHeight="1" x14ac:dyDescent="0.3">
      <c r="A37" s="100" t="s">
        <v>81</v>
      </c>
      <c r="B37" s="101"/>
      <c r="C37" s="102"/>
      <c r="D37" s="82">
        <v>18500</v>
      </c>
      <c r="E37" s="24"/>
      <c r="F37" s="24"/>
      <c r="H37" s="24"/>
      <c r="I37" s="24"/>
      <c r="J37" s="24"/>
      <c r="K37" s="24"/>
    </row>
    <row r="38" spans="1:11" ht="18" customHeight="1" x14ac:dyDescent="0.3">
      <c r="A38" s="100" t="s">
        <v>82</v>
      </c>
      <c r="B38" s="101"/>
      <c r="C38" s="102"/>
      <c r="D38" s="82">
        <f>175000+D37</f>
        <v>193500</v>
      </c>
      <c r="E38" s="24"/>
      <c r="F38" s="24"/>
      <c r="H38" s="24"/>
      <c r="I38" s="24"/>
      <c r="J38" s="24"/>
      <c r="K38" s="24"/>
    </row>
    <row r="39" spans="1:11" x14ac:dyDescent="0.3">
      <c r="A39" s="100" t="s">
        <v>83</v>
      </c>
      <c r="B39" s="101"/>
      <c r="C39" s="102"/>
      <c r="D39" s="76">
        <f>+D37/D38</f>
        <v>9.5607235142118857E-2</v>
      </c>
      <c r="E39" s="24" t="s">
        <v>10</v>
      </c>
      <c r="F39" s="24" t="s">
        <v>84</v>
      </c>
      <c r="H39" s="24"/>
      <c r="I39" s="24"/>
      <c r="J39" s="24"/>
      <c r="K39" s="24"/>
    </row>
    <row r="40" spans="1:11" x14ac:dyDescent="0.3">
      <c r="A40" s="14" t="s">
        <v>85</v>
      </c>
      <c r="B40" s="25"/>
      <c r="C40" s="25"/>
      <c r="D40" s="25"/>
      <c r="E40" s="25"/>
      <c r="F40" s="24"/>
      <c r="G40" s="24"/>
      <c r="H40" s="24"/>
      <c r="I40" s="24"/>
      <c r="J40" s="24"/>
      <c r="K40" s="24"/>
    </row>
    <row r="41" spans="1:11" ht="57.6" customHeight="1" x14ac:dyDescent="0.3">
      <c r="A41" s="100" t="s">
        <v>86</v>
      </c>
      <c r="B41" s="101"/>
      <c r="C41" s="101"/>
      <c r="D41" s="101"/>
      <c r="E41" s="102"/>
      <c r="F41" s="73" t="s">
        <v>2</v>
      </c>
      <c r="G41" s="74"/>
      <c r="H41" s="24"/>
      <c r="I41" s="24"/>
      <c r="J41" s="24"/>
      <c r="K41" s="24"/>
    </row>
    <row r="42" spans="1:11" x14ac:dyDescent="0.3">
      <c r="A42" s="100" t="s">
        <v>87</v>
      </c>
      <c r="B42" s="101"/>
      <c r="C42" s="102"/>
      <c r="D42" s="82">
        <v>193500</v>
      </c>
      <c r="E42" s="24"/>
      <c r="F42" s="24"/>
      <c r="G42" s="24"/>
      <c r="H42" s="24"/>
      <c r="I42" s="24"/>
      <c r="J42" s="24"/>
      <c r="K42" s="24"/>
    </row>
    <row r="43" spans="1:11" x14ac:dyDescent="0.3">
      <c r="A43" s="100" t="s">
        <v>88</v>
      </c>
      <c r="B43" s="101"/>
      <c r="C43" s="102"/>
      <c r="D43" s="83">
        <f>+D18</f>
        <v>175000</v>
      </c>
      <c r="E43" s="24"/>
      <c r="F43" s="24"/>
      <c r="G43" s="24"/>
      <c r="H43" s="24"/>
      <c r="I43" s="24"/>
      <c r="J43" s="24"/>
      <c r="K43" s="24"/>
    </row>
    <row r="44" spans="1:11" x14ac:dyDescent="0.3">
      <c r="A44" s="100" t="s">
        <v>89</v>
      </c>
      <c r="B44" s="101"/>
      <c r="C44" s="102"/>
      <c r="D44" s="83">
        <f>+D42-D43</f>
        <v>18500</v>
      </c>
      <c r="E44" s="24"/>
      <c r="F44" s="24"/>
      <c r="G44" s="24"/>
      <c r="H44" s="24"/>
      <c r="I44" s="24"/>
      <c r="J44" s="24"/>
      <c r="K44" s="24"/>
    </row>
    <row r="45" spans="1:11" x14ac:dyDescent="0.3">
      <c r="A45" s="100" t="s">
        <v>152</v>
      </c>
      <c r="B45" s="101"/>
      <c r="C45" s="102"/>
      <c r="D45" s="84">
        <f>+D44/D42</f>
        <v>9.5607235142118857E-2</v>
      </c>
      <c r="E45" s="24" t="s">
        <v>10</v>
      </c>
      <c r="F45" s="24" t="s">
        <v>84</v>
      </c>
      <c r="G45" s="24"/>
      <c r="H45" s="24"/>
      <c r="I45" s="24"/>
      <c r="J45" s="24"/>
      <c r="K45" s="24"/>
    </row>
    <row r="46" spans="1:11" x14ac:dyDescent="0.3">
      <c r="F46" s="24"/>
      <c r="G46" s="24"/>
      <c r="H46" s="24"/>
      <c r="I46" s="24"/>
      <c r="J46" s="24"/>
      <c r="K46" s="24"/>
    </row>
  </sheetData>
  <mergeCells count="20">
    <mergeCell ref="E6:H6"/>
    <mergeCell ref="A37:C37"/>
    <mergeCell ref="A38:C38"/>
    <mergeCell ref="A45:C45"/>
    <mergeCell ref="A41:E41"/>
    <mergeCell ref="A42:C42"/>
    <mergeCell ref="A43:C43"/>
    <mergeCell ref="A16:E16"/>
    <mergeCell ref="A27:E27"/>
    <mergeCell ref="E20:H20"/>
    <mergeCell ref="E18:H18"/>
    <mergeCell ref="E28:H28"/>
    <mergeCell ref="A28:C28"/>
    <mergeCell ref="A39:C39"/>
    <mergeCell ref="A30:C30"/>
    <mergeCell ref="A34:E34"/>
    <mergeCell ref="A36:E36"/>
    <mergeCell ref="A44:C44"/>
    <mergeCell ref="A29:C29"/>
    <mergeCell ref="E29:H29"/>
  </mergeCells>
  <dataValidations count="1">
    <dataValidation type="list" allowBlank="1" showInputMessage="1" showErrorMessage="1" sqref="G16 G27 G34 G36 G41">
      <formula1>$E$8:$E$11</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7"/>
  <sheetViews>
    <sheetView zoomScale="160" zoomScaleNormal="160" workbookViewId="0">
      <selection activeCell="E9" sqref="E9"/>
    </sheetView>
  </sheetViews>
  <sheetFormatPr defaultRowHeight="14.4" x14ac:dyDescent="0.3"/>
  <cols>
    <col min="1" max="1" width="27.109375" customWidth="1"/>
    <col min="4" max="4" width="19.6640625" bestFit="1" customWidth="1"/>
    <col min="5" max="5" width="12.109375" customWidth="1"/>
    <col min="7" max="7" width="10.6640625" customWidth="1"/>
    <col min="9" max="9" width="7.6640625" customWidth="1"/>
  </cols>
  <sheetData>
    <row r="3" spans="1:8" ht="17.399999999999999" x14ac:dyDescent="0.45">
      <c r="E3" s="1" t="s">
        <v>0</v>
      </c>
    </row>
    <row r="5" spans="1:8" ht="17.399999999999999" x14ac:dyDescent="0.45">
      <c r="E5" s="1" t="s">
        <v>1</v>
      </c>
    </row>
    <row r="6" spans="1:8" ht="15.6" x14ac:dyDescent="0.3">
      <c r="E6" s="96" t="s">
        <v>226</v>
      </c>
      <c r="F6" s="96"/>
      <c r="G6" s="96"/>
      <c r="H6" s="96"/>
    </row>
    <row r="7" spans="1:8" x14ac:dyDescent="0.3">
      <c r="E7" s="10" t="s">
        <v>2</v>
      </c>
      <c r="F7" s="2"/>
      <c r="G7" s="2"/>
      <c r="H7" s="3"/>
    </row>
    <row r="8" spans="1:8" x14ac:dyDescent="0.3">
      <c r="E8" s="4" t="s">
        <v>3</v>
      </c>
      <c r="F8" s="5"/>
      <c r="G8" s="5"/>
      <c r="H8" s="6"/>
    </row>
    <row r="9" spans="1:8" x14ac:dyDescent="0.3">
      <c r="E9" s="4" t="s">
        <v>249</v>
      </c>
      <c r="F9" s="5"/>
      <c r="G9" s="5"/>
      <c r="H9" s="6"/>
    </row>
    <row r="10" spans="1:8" x14ac:dyDescent="0.3">
      <c r="E10" s="4" t="s">
        <v>4</v>
      </c>
      <c r="F10" s="5"/>
      <c r="G10" s="5"/>
      <c r="H10" s="6"/>
    </row>
    <row r="11" spans="1:8" x14ac:dyDescent="0.3">
      <c r="E11" s="7" t="s">
        <v>5</v>
      </c>
      <c r="F11" s="8"/>
      <c r="G11" s="8"/>
      <c r="H11" s="9"/>
    </row>
    <row r="13" spans="1:8" ht="18" x14ac:dyDescent="0.35">
      <c r="A13" s="12" t="s">
        <v>90</v>
      </c>
    </row>
    <row r="14" spans="1:8" ht="18" x14ac:dyDescent="0.35">
      <c r="A14" s="12"/>
    </row>
    <row r="15" spans="1:8" ht="18" x14ac:dyDescent="0.35">
      <c r="A15" s="13" t="s">
        <v>106</v>
      </c>
    </row>
    <row r="16" spans="1:8" ht="65.400000000000006" customHeight="1" x14ac:dyDescent="0.3">
      <c r="A16" s="100" t="s">
        <v>91</v>
      </c>
      <c r="B16" s="101"/>
      <c r="C16" s="101"/>
      <c r="D16" s="101"/>
      <c r="E16" s="102"/>
      <c r="F16" s="73" t="s">
        <v>2</v>
      </c>
      <c r="G16" s="74"/>
    </row>
    <row r="17" spans="1:9" x14ac:dyDescent="0.3">
      <c r="A17" s="14" t="s">
        <v>57</v>
      </c>
      <c r="B17" s="14"/>
      <c r="C17" s="14"/>
      <c r="D17" s="14"/>
      <c r="E17" s="25"/>
      <c r="F17" s="24"/>
      <c r="G17" s="24"/>
      <c r="H17" s="24"/>
      <c r="I17" s="24"/>
    </row>
    <row r="18" spans="1:9" ht="65.25" customHeight="1" x14ac:dyDescent="0.3">
      <c r="A18" s="100" t="s">
        <v>92</v>
      </c>
      <c r="B18" s="101"/>
      <c r="C18" s="102"/>
      <c r="D18" s="72">
        <v>112500</v>
      </c>
      <c r="E18" s="97" t="s">
        <v>93</v>
      </c>
      <c r="F18" s="98"/>
      <c r="G18" s="98"/>
      <c r="H18" s="99"/>
    </row>
    <row r="19" spans="1:9" ht="15" customHeight="1" x14ac:dyDescent="0.3">
      <c r="A19" s="100" t="s">
        <v>98</v>
      </c>
      <c r="B19" s="101"/>
      <c r="C19" s="102"/>
      <c r="D19" s="82">
        <v>1000000</v>
      </c>
      <c r="E19" s="97" t="s">
        <v>94</v>
      </c>
      <c r="F19" s="98"/>
      <c r="G19" s="98"/>
      <c r="H19" s="99"/>
    </row>
    <row r="20" spans="1:9" ht="41.4" customHeight="1" x14ac:dyDescent="0.3">
      <c r="A20" s="100" t="s">
        <v>101</v>
      </c>
      <c r="B20" s="101"/>
      <c r="C20" s="102"/>
      <c r="D20" s="82">
        <v>1</v>
      </c>
      <c r="E20" s="97" t="s">
        <v>94</v>
      </c>
      <c r="F20" s="98"/>
      <c r="G20" s="98"/>
      <c r="H20" s="99"/>
    </row>
    <row r="21" spans="1:9" ht="57" customHeight="1" x14ac:dyDescent="0.3">
      <c r="A21" s="110" t="s">
        <v>95</v>
      </c>
      <c r="B21" s="111"/>
      <c r="C21" s="112"/>
      <c r="D21" s="82">
        <v>24000</v>
      </c>
      <c r="E21" s="97" t="s">
        <v>96</v>
      </c>
      <c r="F21" s="98"/>
      <c r="G21" s="98"/>
      <c r="H21" s="99"/>
    </row>
    <row r="22" spans="1:9" x14ac:dyDescent="0.3">
      <c r="A22" s="32"/>
      <c r="B22" s="32"/>
      <c r="C22" s="32"/>
      <c r="D22" s="32"/>
      <c r="E22" s="24"/>
      <c r="F22" s="24"/>
      <c r="G22" s="24"/>
      <c r="H22" s="24"/>
      <c r="I22" s="24"/>
    </row>
    <row r="23" spans="1:9" ht="37.950000000000003" customHeight="1" x14ac:dyDescent="0.3">
      <c r="A23" s="100" t="s">
        <v>97</v>
      </c>
      <c r="B23" s="101"/>
      <c r="C23" s="102"/>
      <c r="D23" s="85">
        <f>+D18/D19</f>
        <v>0.1125</v>
      </c>
      <c r="E23" s="24" t="s">
        <v>10</v>
      </c>
      <c r="F23" s="24" t="s">
        <v>99</v>
      </c>
      <c r="H23" s="24"/>
      <c r="I23" s="24"/>
    </row>
    <row r="24" spans="1:9" x14ac:dyDescent="0.3">
      <c r="A24" s="32"/>
      <c r="B24" s="32"/>
      <c r="C24" s="32"/>
      <c r="D24" s="32"/>
      <c r="E24" s="24"/>
      <c r="F24" s="24"/>
      <c r="G24" s="24"/>
      <c r="H24" s="24"/>
      <c r="I24" s="24"/>
    </row>
    <row r="25" spans="1:9" ht="54" customHeight="1" x14ac:dyDescent="0.3">
      <c r="A25" s="100" t="s">
        <v>100</v>
      </c>
      <c r="B25" s="101"/>
      <c r="C25" s="102"/>
      <c r="D25" s="86">
        <f>+D20*200000/D21</f>
        <v>8.3333333333333339</v>
      </c>
      <c r="E25" s="24" t="s">
        <v>10</v>
      </c>
      <c r="F25" s="24" t="s">
        <v>102</v>
      </c>
      <c r="G25" s="24"/>
      <c r="H25" s="24"/>
      <c r="I25" s="24"/>
    </row>
    <row r="26" spans="1:9" x14ac:dyDescent="0.3">
      <c r="A26" s="25"/>
      <c r="B26" s="25"/>
      <c r="C26" s="25"/>
      <c r="D26" s="25"/>
      <c r="E26" s="25"/>
    </row>
    <row r="27" spans="1:9" x14ac:dyDescent="0.3">
      <c r="F27" s="24"/>
      <c r="G27" s="24"/>
      <c r="H27" s="24"/>
      <c r="I27" s="24"/>
    </row>
  </sheetData>
  <mergeCells count="12">
    <mergeCell ref="E6:H6"/>
    <mergeCell ref="A16:E16"/>
    <mergeCell ref="A18:C18"/>
    <mergeCell ref="A23:C23"/>
    <mergeCell ref="A25:C25"/>
    <mergeCell ref="E18:H18"/>
    <mergeCell ref="E19:H19"/>
    <mergeCell ref="E20:H20"/>
    <mergeCell ref="E21:H21"/>
    <mergeCell ref="A20:C20"/>
    <mergeCell ref="A21:C21"/>
    <mergeCell ref="A19:C19"/>
  </mergeCells>
  <dataValidations count="1">
    <dataValidation type="list" allowBlank="1" showInputMessage="1" showErrorMessage="1" sqref="G16">
      <formula1>$E$8:$E$11</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50"/>
  <sheetViews>
    <sheetView zoomScale="140" zoomScaleNormal="140" workbookViewId="0">
      <selection activeCell="E9" sqref="E9"/>
    </sheetView>
  </sheetViews>
  <sheetFormatPr defaultRowHeight="14.4" x14ac:dyDescent="0.3"/>
  <cols>
    <col min="1" max="1" width="27.109375" customWidth="1"/>
    <col min="4" max="4" width="19.6640625" bestFit="1" customWidth="1"/>
    <col min="5" max="5" width="12.109375" customWidth="1"/>
    <col min="6" max="6" width="8.88671875" style="24"/>
    <col min="7" max="7" width="10.6640625" style="24" customWidth="1"/>
    <col min="8" max="8" width="8.88671875" style="24"/>
    <col min="9" max="9" width="7.6640625" style="24" customWidth="1"/>
  </cols>
  <sheetData>
    <row r="3" spans="1:8" ht="17.399999999999999" x14ac:dyDescent="0.45">
      <c r="E3" s="1" t="s">
        <v>0</v>
      </c>
    </row>
    <row r="5" spans="1:8" ht="17.399999999999999" x14ac:dyDescent="0.45">
      <c r="E5" s="1" t="s">
        <v>1</v>
      </c>
    </row>
    <row r="6" spans="1:8" ht="15.6" x14ac:dyDescent="0.3">
      <c r="E6" s="96" t="s">
        <v>226</v>
      </c>
      <c r="F6" s="96"/>
      <c r="G6" s="96"/>
      <c r="H6" s="96"/>
    </row>
    <row r="7" spans="1:8" x14ac:dyDescent="0.3">
      <c r="E7" s="10" t="s">
        <v>2</v>
      </c>
      <c r="F7" s="54"/>
      <c r="G7" s="54"/>
      <c r="H7" s="55"/>
    </row>
    <row r="8" spans="1:8" x14ac:dyDescent="0.3">
      <c r="E8" s="4" t="s">
        <v>3</v>
      </c>
      <c r="F8" s="56"/>
      <c r="G8" s="56"/>
      <c r="H8" s="57"/>
    </row>
    <row r="9" spans="1:8" x14ac:dyDescent="0.3">
      <c r="E9" s="4" t="s">
        <v>249</v>
      </c>
      <c r="F9" s="56"/>
      <c r="G9" s="56"/>
      <c r="H9" s="57"/>
    </row>
    <row r="10" spans="1:8" x14ac:dyDescent="0.3">
      <c r="E10" s="4" t="s">
        <v>4</v>
      </c>
      <c r="F10" s="56"/>
      <c r="G10" s="56"/>
      <c r="H10" s="57"/>
    </row>
    <row r="11" spans="1:8" x14ac:dyDescent="0.3">
      <c r="E11" s="7" t="s">
        <v>5</v>
      </c>
      <c r="F11" s="58"/>
      <c r="G11" s="58"/>
      <c r="H11" s="59"/>
    </row>
    <row r="13" spans="1:8" ht="18" x14ac:dyDescent="0.35">
      <c r="A13" s="12" t="s">
        <v>103</v>
      </c>
    </row>
    <row r="14" spans="1:8" ht="18" x14ac:dyDescent="0.35">
      <c r="A14" s="12"/>
    </row>
    <row r="15" spans="1:8" ht="27" customHeight="1" x14ac:dyDescent="0.35">
      <c r="A15" s="13" t="s">
        <v>107</v>
      </c>
    </row>
    <row r="16" spans="1:8" ht="78" customHeight="1" x14ac:dyDescent="0.3">
      <c r="A16" s="100" t="s">
        <v>233</v>
      </c>
      <c r="B16" s="101"/>
      <c r="C16" s="101"/>
      <c r="D16" s="101"/>
      <c r="E16" s="102"/>
      <c r="F16" s="73" t="s">
        <v>2</v>
      </c>
      <c r="G16" s="74"/>
    </row>
    <row r="17" spans="1:9" x14ac:dyDescent="0.3">
      <c r="A17" s="14" t="s">
        <v>57</v>
      </c>
      <c r="B17" s="14"/>
      <c r="C17" s="14"/>
      <c r="D17" s="14" t="s">
        <v>120</v>
      </c>
      <c r="E17" s="93" t="s">
        <v>110</v>
      </c>
    </row>
    <row r="18" spans="1:9" ht="52.95" customHeight="1" x14ac:dyDescent="0.3">
      <c r="A18" s="100" t="s">
        <v>111</v>
      </c>
      <c r="B18" s="101"/>
      <c r="C18" s="102"/>
      <c r="D18" s="82">
        <v>600</v>
      </c>
      <c r="E18" s="82">
        <v>7000</v>
      </c>
      <c r="F18" s="97" t="s">
        <v>108</v>
      </c>
      <c r="G18" s="98"/>
      <c r="H18" s="98"/>
      <c r="I18" s="99"/>
    </row>
    <row r="19" spans="1:9" ht="111.6" customHeight="1" x14ac:dyDescent="0.3">
      <c r="A19" s="100" t="s">
        <v>112</v>
      </c>
      <c r="B19" s="101"/>
      <c r="C19" s="102"/>
      <c r="D19" s="82">
        <v>400</v>
      </c>
      <c r="E19" s="82">
        <v>2000</v>
      </c>
      <c r="F19" s="97" t="s">
        <v>109</v>
      </c>
      <c r="G19" s="98"/>
      <c r="H19" s="98"/>
      <c r="I19" s="99"/>
    </row>
    <row r="20" spans="1:9" ht="55.5" customHeight="1" x14ac:dyDescent="0.3">
      <c r="A20" s="100" t="s">
        <v>221</v>
      </c>
      <c r="B20" s="101"/>
      <c r="C20" s="102"/>
      <c r="D20" s="82">
        <v>150</v>
      </c>
      <c r="E20" s="82">
        <v>600</v>
      </c>
      <c r="F20" s="97" t="s">
        <v>222</v>
      </c>
      <c r="G20" s="98"/>
      <c r="H20" s="98"/>
      <c r="I20" s="99"/>
    </row>
    <row r="21" spans="1:9" ht="111" customHeight="1" x14ac:dyDescent="0.3">
      <c r="A21" s="100" t="s">
        <v>220</v>
      </c>
      <c r="B21" s="101"/>
      <c r="C21" s="102"/>
      <c r="D21" s="82">
        <v>750</v>
      </c>
      <c r="E21" s="82">
        <v>8400</v>
      </c>
      <c r="F21" s="97" t="s">
        <v>231</v>
      </c>
      <c r="G21" s="98"/>
      <c r="H21" s="98"/>
      <c r="I21" s="99"/>
    </row>
    <row r="22" spans="1:9" ht="46.5" customHeight="1" x14ac:dyDescent="0.3">
      <c r="A22" s="100" t="s">
        <v>130</v>
      </c>
      <c r="B22" s="101"/>
      <c r="C22" s="102"/>
      <c r="D22" s="82">
        <v>320</v>
      </c>
      <c r="E22" s="82">
        <v>5250</v>
      </c>
      <c r="F22" s="97" t="s">
        <v>229</v>
      </c>
      <c r="G22" s="98"/>
      <c r="H22" s="98"/>
      <c r="I22" s="99"/>
    </row>
    <row r="23" spans="1:9" ht="38.25" customHeight="1" x14ac:dyDescent="0.3">
      <c r="A23" s="100" t="s">
        <v>227</v>
      </c>
      <c r="B23" s="101"/>
      <c r="C23" s="102"/>
      <c r="D23" s="82">
        <v>15</v>
      </c>
      <c r="E23" s="82">
        <v>400</v>
      </c>
      <c r="F23" s="97" t="s">
        <v>228</v>
      </c>
      <c r="G23" s="98"/>
      <c r="H23" s="98"/>
      <c r="I23" s="99"/>
    </row>
    <row r="24" spans="1:9" ht="30.75" customHeight="1" x14ac:dyDescent="0.3">
      <c r="A24" s="100" t="s">
        <v>129</v>
      </c>
      <c r="B24" s="101"/>
      <c r="C24" s="102"/>
      <c r="D24" s="82">
        <v>5</v>
      </c>
      <c r="E24" s="82">
        <v>350</v>
      </c>
      <c r="F24" s="97" t="s">
        <v>131</v>
      </c>
      <c r="G24" s="98"/>
      <c r="H24" s="98"/>
      <c r="I24" s="99"/>
    </row>
    <row r="25" spans="1:9" ht="42.6" customHeight="1" x14ac:dyDescent="0.3">
      <c r="A25" s="42" t="s">
        <v>234</v>
      </c>
      <c r="B25" s="43"/>
      <c r="C25" s="44"/>
      <c r="D25" s="41">
        <v>0</v>
      </c>
      <c r="E25" s="40">
        <v>1500</v>
      </c>
      <c r="F25" s="97" t="s">
        <v>230</v>
      </c>
      <c r="G25" s="98"/>
      <c r="H25" s="98"/>
      <c r="I25" s="99"/>
    </row>
    <row r="26" spans="1:9" ht="48" customHeight="1" x14ac:dyDescent="0.3">
      <c r="A26" s="100" t="s">
        <v>121</v>
      </c>
      <c r="B26" s="101"/>
      <c r="C26" s="102"/>
      <c r="D26" s="40">
        <f>SUM(D18:D25)</f>
        <v>2240</v>
      </c>
      <c r="E26" s="40">
        <f>SUM(E18:E25)</f>
        <v>25500</v>
      </c>
      <c r="F26" s="97" t="s">
        <v>232</v>
      </c>
      <c r="G26" s="98"/>
      <c r="H26" s="98"/>
      <c r="I26" s="99"/>
    </row>
    <row r="27" spans="1:9" ht="18" customHeight="1" x14ac:dyDescent="0.3">
      <c r="A27" s="47"/>
      <c r="B27" s="47"/>
      <c r="C27" s="47"/>
      <c r="D27" s="48"/>
      <c r="E27" s="48"/>
      <c r="F27" s="17"/>
      <c r="G27" s="17"/>
      <c r="H27" s="17"/>
      <c r="I27" s="17"/>
    </row>
    <row r="28" spans="1:9" x14ac:dyDescent="0.3">
      <c r="A28" s="49" t="s">
        <v>136</v>
      </c>
      <c r="B28" s="25"/>
      <c r="C28" s="25"/>
      <c r="D28" s="25"/>
      <c r="E28" s="25"/>
    </row>
    <row r="29" spans="1:9" x14ac:dyDescent="0.3">
      <c r="A29" s="100" t="s">
        <v>132</v>
      </c>
      <c r="B29" s="101"/>
      <c r="C29" s="102"/>
      <c r="D29" s="25"/>
      <c r="E29" s="45">
        <f>+(E18+E19)/E26</f>
        <v>0.35294117647058826</v>
      </c>
      <c r="F29" s="24" t="s">
        <v>10</v>
      </c>
      <c r="G29" s="24" t="s">
        <v>133</v>
      </c>
    </row>
    <row r="30" spans="1:9" x14ac:dyDescent="0.3">
      <c r="A30" s="100" t="s">
        <v>113</v>
      </c>
      <c r="B30" s="101"/>
      <c r="C30" s="102"/>
      <c r="D30" s="25"/>
      <c r="E30" s="45">
        <f>+E19/E18</f>
        <v>0.2857142857142857</v>
      </c>
      <c r="F30" s="24" t="s">
        <v>10</v>
      </c>
      <c r="G30" s="24" t="s">
        <v>134</v>
      </c>
    </row>
    <row r="31" spans="1:9" x14ac:dyDescent="0.3">
      <c r="A31" s="100" t="s">
        <v>223</v>
      </c>
      <c r="B31" s="101"/>
      <c r="C31" s="102"/>
      <c r="D31" s="69">
        <f>+D20/(D18+D19)</f>
        <v>0.15</v>
      </c>
      <c r="E31" s="25"/>
      <c r="F31" s="24" t="s">
        <v>10</v>
      </c>
      <c r="G31" s="24" t="s">
        <v>122</v>
      </c>
    </row>
    <row r="32" spans="1:9" x14ac:dyDescent="0.3">
      <c r="A32" s="25"/>
      <c r="B32" s="25"/>
      <c r="C32" s="25"/>
      <c r="D32" s="25"/>
      <c r="E32" s="25"/>
    </row>
    <row r="33" spans="1:10" ht="18" x14ac:dyDescent="0.35">
      <c r="A33" s="13" t="s">
        <v>158</v>
      </c>
      <c r="B33" s="19"/>
      <c r="C33" s="19"/>
      <c r="D33" s="19"/>
      <c r="E33" s="19"/>
      <c r="F33" s="60"/>
      <c r="G33" s="60"/>
    </row>
    <row r="34" spans="1:10" ht="28.95" customHeight="1" x14ac:dyDescent="0.3">
      <c r="A34" s="116" t="s">
        <v>155</v>
      </c>
      <c r="B34" s="117"/>
      <c r="C34" s="117"/>
      <c r="D34" s="117"/>
      <c r="E34" s="118"/>
      <c r="F34" s="73" t="s">
        <v>2</v>
      </c>
      <c r="G34" s="74"/>
      <c r="J34" s="25"/>
    </row>
    <row r="35" spans="1:10" x14ac:dyDescent="0.3">
      <c r="A35" s="50"/>
      <c r="B35" s="50"/>
      <c r="C35" s="50"/>
      <c r="D35" s="50"/>
      <c r="E35" s="50"/>
      <c r="F35" s="61"/>
      <c r="G35" s="61"/>
      <c r="H35" s="61"/>
      <c r="I35" s="61"/>
      <c r="J35" s="25"/>
    </row>
    <row r="36" spans="1:10" ht="96" customHeight="1" x14ac:dyDescent="0.3">
      <c r="A36" s="119" t="s">
        <v>224</v>
      </c>
      <c r="B36" s="120"/>
      <c r="C36" s="121"/>
      <c r="D36" s="82">
        <v>8750</v>
      </c>
      <c r="E36" s="70">
        <f>+E26</f>
        <v>25500</v>
      </c>
      <c r="F36" s="97" t="s">
        <v>225</v>
      </c>
      <c r="G36" s="98"/>
      <c r="H36" s="98"/>
      <c r="I36" s="99"/>
      <c r="J36" s="25"/>
    </row>
    <row r="37" spans="1:10" ht="39" customHeight="1" x14ac:dyDescent="0.3">
      <c r="A37" s="119" t="s">
        <v>154</v>
      </c>
      <c r="B37" s="120"/>
      <c r="C37" s="121"/>
      <c r="D37" s="92">
        <f>+D36/E36</f>
        <v>0.34313725490196079</v>
      </c>
      <c r="E37" s="60" t="s">
        <v>10</v>
      </c>
      <c r="F37" s="60" t="s">
        <v>123</v>
      </c>
      <c r="J37" s="25"/>
    </row>
    <row r="38" spans="1:10" x14ac:dyDescent="0.3">
      <c r="A38" s="51"/>
      <c r="B38" s="25"/>
      <c r="C38" s="25"/>
      <c r="D38" s="25"/>
      <c r="E38" s="25"/>
      <c r="J38" s="25"/>
    </row>
    <row r="39" spans="1:10" x14ac:dyDescent="0.3">
      <c r="A39" s="51"/>
      <c r="B39" s="25"/>
      <c r="C39" s="25"/>
      <c r="D39" s="25"/>
      <c r="E39" s="25"/>
      <c r="J39" s="25"/>
    </row>
    <row r="40" spans="1:10" x14ac:dyDescent="0.3">
      <c r="A40" s="51"/>
      <c r="B40" s="25"/>
      <c r="C40" s="25"/>
      <c r="D40" s="14" t="s">
        <v>120</v>
      </c>
      <c r="E40" s="14" t="s">
        <v>124</v>
      </c>
      <c r="J40" s="25"/>
    </row>
    <row r="41" spans="1:10" ht="60.6" customHeight="1" x14ac:dyDescent="0.3">
      <c r="A41" s="100" t="s">
        <v>156</v>
      </c>
      <c r="B41" s="101"/>
      <c r="C41" s="102"/>
      <c r="D41" s="46">
        <f>+D18+D19</f>
        <v>1000</v>
      </c>
      <c r="E41" s="82">
        <v>787</v>
      </c>
      <c r="F41" s="97" t="s">
        <v>125</v>
      </c>
      <c r="G41" s="98"/>
      <c r="H41" s="98"/>
      <c r="I41" s="99"/>
      <c r="J41" s="25"/>
    </row>
    <row r="42" spans="1:10" ht="59.4" customHeight="1" x14ac:dyDescent="0.3">
      <c r="A42" s="100" t="s">
        <v>165</v>
      </c>
      <c r="B42" s="101"/>
      <c r="C42" s="102"/>
      <c r="D42" s="46">
        <f>+D36</f>
        <v>8750</v>
      </c>
      <c r="E42" s="82">
        <v>6018</v>
      </c>
      <c r="F42" s="97" t="s">
        <v>126</v>
      </c>
      <c r="G42" s="98"/>
      <c r="H42" s="98"/>
      <c r="I42" s="99"/>
      <c r="J42" s="25"/>
    </row>
    <row r="43" spans="1:10" ht="33" customHeight="1" x14ac:dyDescent="0.3">
      <c r="A43" s="100" t="s">
        <v>157</v>
      </c>
      <c r="B43" s="101"/>
      <c r="C43" s="102"/>
      <c r="D43" s="88">
        <f>+E41/D41</f>
        <v>0.78700000000000003</v>
      </c>
      <c r="E43" s="24" t="s">
        <v>10</v>
      </c>
      <c r="F43" s="24" t="s">
        <v>127</v>
      </c>
      <c r="H43" s="17"/>
      <c r="I43" s="17"/>
      <c r="J43" s="25"/>
    </row>
    <row r="44" spans="1:10" ht="33" customHeight="1" x14ac:dyDescent="0.3">
      <c r="A44" s="100" t="s">
        <v>135</v>
      </c>
      <c r="B44" s="101"/>
      <c r="C44" s="102"/>
      <c r="D44" s="88">
        <f>+E42/D42</f>
        <v>0.68777142857142859</v>
      </c>
      <c r="E44" s="24" t="s">
        <v>10</v>
      </c>
      <c r="F44" s="24" t="s">
        <v>128</v>
      </c>
      <c r="H44" s="17"/>
      <c r="I44" s="17"/>
      <c r="J44" s="25"/>
    </row>
    <row r="45" spans="1:10" ht="33" customHeight="1" x14ac:dyDescent="0.3">
      <c r="A45" s="47"/>
      <c r="B45" s="47"/>
      <c r="C45" s="47"/>
      <c r="D45" s="48"/>
      <c r="E45" s="48"/>
      <c r="F45" s="17"/>
      <c r="G45" s="17"/>
      <c r="H45" s="17"/>
      <c r="I45" s="17"/>
      <c r="J45" s="25"/>
    </row>
    <row r="46" spans="1:10" ht="33" customHeight="1" x14ac:dyDescent="0.35">
      <c r="A46" s="20" t="s">
        <v>159</v>
      </c>
      <c r="B46" s="15"/>
      <c r="C46" s="15"/>
      <c r="D46" s="16"/>
      <c r="E46" s="16"/>
      <c r="F46" s="17"/>
      <c r="G46" s="17"/>
      <c r="H46" s="17"/>
      <c r="I46" s="17"/>
    </row>
    <row r="47" spans="1:10" ht="33" customHeight="1" x14ac:dyDescent="0.3">
      <c r="A47" s="113" t="s">
        <v>160</v>
      </c>
      <c r="B47" s="114"/>
      <c r="C47" s="114"/>
      <c r="D47" s="114"/>
      <c r="E47" s="115"/>
      <c r="F47" s="73" t="s">
        <v>2</v>
      </c>
      <c r="G47" s="74"/>
    </row>
    <row r="48" spans="1:10" ht="118.2" customHeight="1" x14ac:dyDescent="0.3">
      <c r="A48" s="100" t="s">
        <v>219</v>
      </c>
      <c r="B48" s="101"/>
      <c r="C48" s="102"/>
      <c r="D48" s="91">
        <v>2150</v>
      </c>
      <c r="E48" s="97" t="s">
        <v>161</v>
      </c>
      <c r="F48" s="98"/>
      <c r="G48" s="99"/>
    </row>
    <row r="49" spans="1:9" ht="23.4" customHeight="1" x14ac:dyDescent="0.3">
      <c r="A49" s="100" t="s">
        <v>162</v>
      </c>
      <c r="B49" s="101"/>
      <c r="C49" s="102"/>
      <c r="D49" s="89">
        <f>10*50</f>
        <v>500</v>
      </c>
      <c r="E49" s="97" t="s">
        <v>164</v>
      </c>
      <c r="F49" s="98"/>
      <c r="G49" s="99"/>
    </row>
    <row r="50" spans="1:9" ht="33" customHeight="1" x14ac:dyDescent="0.3">
      <c r="A50" s="100" t="s">
        <v>166</v>
      </c>
      <c r="B50" s="101"/>
      <c r="C50" s="102"/>
      <c r="D50" s="90">
        <f>+D48/D49</f>
        <v>4.3</v>
      </c>
      <c r="E50" s="24" t="s">
        <v>10</v>
      </c>
      <c r="F50" s="24" t="s">
        <v>167</v>
      </c>
      <c r="I50" s="24" t="s">
        <v>163</v>
      </c>
    </row>
  </sheetData>
  <mergeCells count="38">
    <mergeCell ref="E6:H6"/>
    <mergeCell ref="F41:I41"/>
    <mergeCell ref="A42:C42"/>
    <mergeCell ref="F42:I42"/>
    <mergeCell ref="E48:G48"/>
    <mergeCell ref="A31:C31"/>
    <mergeCell ref="A34:E34"/>
    <mergeCell ref="A36:C36"/>
    <mergeCell ref="A37:C37"/>
    <mergeCell ref="A20:C20"/>
    <mergeCell ref="F20:I20"/>
    <mergeCell ref="A30:C30"/>
    <mergeCell ref="A16:E16"/>
    <mergeCell ref="A18:C18"/>
    <mergeCell ref="F18:I18"/>
    <mergeCell ref="A19:C19"/>
    <mergeCell ref="F26:I26"/>
    <mergeCell ref="E49:G49"/>
    <mergeCell ref="A43:C43"/>
    <mergeCell ref="A44:C44"/>
    <mergeCell ref="A47:E47"/>
    <mergeCell ref="A41:C41"/>
    <mergeCell ref="F19:I19"/>
    <mergeCell ref="A50:C50"/>
    <mergeCell ref="A48:C48"/>
    <mergeCell ref="A49:C49"/>
    <mergeCell ref="F36:I36"/>
    <mergeCell ref="A21:C21"/>
    <mergeCell ref="F21:I21"/>
    <mergeCell ref="A29:C29"/>
    <mergeCell ref="A22:C22"/>
    <mergeCell ref="F22:I22"/>
    <mergeCell ref="A23:C23"/>
    <mergeCell ref="F23:I23"/>
    <mergeCell ref="A24:C24"/>
    <mergeCell ref="F24:I24"/>
    <mergeCell ref="F25:I25"/>
    <mergeCell ref="A26:C26"/>
  </mergeCells>
  <dataValidations disablePrompts="1" count="1">
    <dataValidation type="list" allowBlank="1" showInputMessage="1" showErrorMessage="1" sqref="G16 G34 G47">
      <formula1>$E$8:$E$11</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45"/>
  <sheetViews>
    <sheetView topLeftCell="A7" zoomScale="160" zoomScaleNormal="160" workbookViewId="0">
      <selection activeCell="E9" sqref="E9"/>
    </sheetView>
  </sheetViews>
  <sheetFormatPr defaultRowHeight="14.4" x14ac:dyDescent="0.3"/>
  <cols>
    <col min="1" max="1" width="27.109375" customWidth="1"/>
    <col min="4" max="4" width="19.6640625" bestFit="1" customWidth="1"/>
    <col min="5" max="5" width="12.109375" customWidth="1"/>
    <col min="7" max="7" width="10.6640625" customWidth="1"/>
    <col min="9" max="9" width="7.6640625" customWidth="1"/>
  </cols>
  <sheetData>
    <row r="3" spans="1:9" ht="17.399999999999999" x14ac:dyDescent="0.45">
      <c r="E3" s="1" t="s">
        <v>0</v>
      </c>
    </row>
    <row r="5" spans="1:9" ht="17.399999999999999" x14ac:dyDescent="0.45">
      <c r="E5" s="1" t="s">
        <v>1</v>
      </c>
    </row>
    <row r="6" spans="1:9" ht="15.6" x14ac:dyDescent="0.3">
      <c r="E6" s="96" t="s">
        <v>226</v>
      </c>
      <c r="F6" s="96"/>
      <c r="G6" s="96"/>
      <c r="H6" s="96"/>
    </row>
    <row r="7" spans="1:9" x14ac:dyDescent="0.3">
      <c r="E7" s="10" t="s">
        <v>2</v>
      </c>
      <c r="F7" s="2"/>
      <c r="G7" s="2"/>
      <c r="H7" s="3"/>
    </row>
    <row r="8" spans="1:9" x14ac:dyDescent="0.3">
      <c r="E8" s="4" t="s">
        <v>3</v>
      </c>
      <c r="F8" s="5"/>
      <c r="G8" s="5"/>
      <c r="H8" s="6"/>
    </row>
    <row r="9" spans="1:9" x14ac:dyDescent="0.3">
      <c r="E9" s="4" t="s">
        <v>249</v>
      </c>
      <c r="F9" s="5"/>
      <c r="G9" s="5"/>
      <c r="H9" s="6"/>
    </row>
    <row r="10" spans="1:9" x14ac:dyDescent="0.3">
      <c r="E10" s="4" t="s">
        <v>4</v>
      </c>
      <c r="F10" s="5"/>
      <c r="G10" s="5"/>
      <c r="H10" s="6"/>
    </row>
    <row r="11" spans="1:9" x14ac:dyDescent="0.3">
      <c r="E11" s="7" t="s">
        <v>5</v>
      </c>
      <c r="F11" s="8"/>
      <c r="G11" s="8"/>
      <c r="H11" s="9"/>
    </row>
    <row r="13" spans="1:9" ht="18" x14ac:dyDescent="0.35">
      <c r="A13" s="12" t="s">
        <v>104</v>
      </c>
    </row>
    <row r="15" spans="1:9" ht="18" x14ac:dyDescent="0.35">
      <c r="A15" s="13" t="s">
        <v>168</v>
      </c>
    </row>
    <row r="16" spans="1:9" ht="72.75" customHeight="1" x14ac:dyDescent="0.3">
      <c r="A16" s="100" t="s">
        <v>236</v>
      </c>
      <c r="B16" s="101"/>
      <c r="C16" s="101"/>
      <c r="D16" s="101"/>
      <c r="E16" s="102"/>
      <c r="F16" s="73" t="s">
        <v>2</v>
      </c>
      <c r="G16" s="74"/>
      <c r="I16" s="24"/>
    </row>
    <row r="17" spans="1:9" x14ac:dyDescent="0.3">
      <c r="A17" s="14" t="s">
        <v>169</v>
      </c>
      <c r="B17" s="14"/>
      <c r="C17" s="14"/>
      <c r="D17" s="14"/>
      <c r="E17" s="25"/>
      <c r="F17" s="24"/>
      <c r="G17" s="24"/>
      <c r="H17" s="24"/>
      <c r="I17" s="24"/>
    </row>
    <row r="18" spans="1:9" ht="17.399999999999999" customHeight="1" x14ac:dyDescent="0.3">
      <c r="A18" s="100" t="s">
        <v>237</v>
      </c>
      <c r="B18" s="101"/>
      <c r="C18" s="102"/>
      <c r="D18" s="87">
        <v>10</v>
      </c>
      <c r="E18" s="24"/>
      <c r="F18" s="24"/>
      <c r="G18" s="24"/>
      <c r="H18" s="24"/>
      <c r="I18" s="24"/>
    </row>
    <row r="19" spans="1:9" ht="24.75" customHeight="1" x14ac:dyDescent="0.3">
      <c r="A19" s="100" t="s">
        <v>170</v>
      </c>
      <c r="B19" s="101"/>
      <c r="C19" s="102"/>
      <c r="D19" s="70">
        <f>+'PM-Planning-Scheduling'!E26</f>
        <v>25500</v>
      </c>
      <c r="E19" s="122" t="s">
        <v>235</v>
      </c>
      <c r="F19" s="123"/>
      <c r="G19" s="123"/>
      <c r="H19" s="124"/>
      <c r="I19" s="24"/>
    </row>
    <row r="20" spans="1:9" x14ac:dyDescent="0.3">
      <c r="A20" s="100" t="s">
        <v>172</v>
      </c>
      <c r="B20" s="101"/>
      <c r="C20" s="102"/>
      <c r="D20" s="87">
        <v>2700</v>
      </c>
      <c r="E20" s="95"/>
      <c r="F20" s="95"/>
      <c r="G20" s="95"/>
      <c r="H20" s="95"/>
      <c r="I20" s="24"/>
    </row>
    <row r="21" spans="1:9" ht="58.95" customHeight="1" x14ac:dyDescent="0.3">
      <c r="A21" s="100" t="s">
        <v>173</v>
      </c>
      <c r="B21" s="101"/>
      <c r="C21" s="102"/>
      <c r="D21" s="87">
        <v>300</v>
      </c>
      <c r="E21" s="122" t="s">
        <v>171</v>
      </c>
      <c r="F21" s="123"/>
      <c r="G21" s="123"/>
      <c r="H21" s="124"/>
    </row>
    <row r="22" spans="1:9" ht="46.2" customHeight="1" x14ac:dyDescent="0.3">
      <c r="A22" s="100" t="s">
        <v>174</v>
      </c>
      <c r="B22" s="101"/>
      <c r="C22" s="102"/>
      <c r="D22" s="87">
        <v>20000</v>
      </c>
      <c r="E22" s="122" t="s">
        <v>175</v>
      </c>
      <c r="F22" s="123"/>
      <c r="G22" s="123"/>
      <c r="H22" s="124"/>
    </row>
    <row r="23" spans="1:9" ht="82.95" customHeight="1" x14ac:dyDescent="0.3">
      <c r="A23" s="100" t="s">
        <v>176</v>
      </c>
      <c r="B23" s="101"/>
      <c r="C23" s="102"/>
      <c r="D23" s="87">
        <v>16000</v>
      </c>
      <c r="E23" s="122" t="s">
        <v>177</v>
      </c>
      <c r="F23" s="123"/>
      <c r="G23" s="123"/>
      <c r="H23" s="124"/>
    </row>
    <row r="24" spans="1:9" ht="57" customHeight="1" x14ac:dyDescent="0.3">
      <c r="A24" s="100" t="s">
        <v>217</v>
      </c>
      <c r="B24" s="101"/>
      <c r="C24" s="102"/>
      <c r="D24" s="46">
        <f>+'PM-Planning-Scheduling'!E22</f>
        <v>5250</v>
      </c>
      <c r="E24" s="122" t="s">
        <v>153</v>
      </c>
      <c r="F24" s="123"/>
      <c r="G24" s="123"/>
      <c r="H24" s="124"/>
    </row>
    <row r="25" spans="1:9" ht="94.95" customHeight="1" x14ac:dyDescent="0.3">
      <c r="A25" s="100" t="s">
        <v>178</v>
      </c>
      <c r="B25" s="101"/>
      <c r="C25" s="102"/>
      <c r="D25" s="87">
        <v>300</v>
      </c>
      <c r="E25" s="122" t="s">
        <v>179</v>
      </c>
      <c r="F25" s="123"/>
      <c r="G25" s="123"/>
      <c r="H25" s="124"/>
    </row>
    <row r="26" spans="1:9" ht="40.200000000000003" customHeight="1" x14ac:dyDescent="0.3">
      <c r="A26" s="100" t="s">
        <v>218</v>
      </c>
      <c r="B26" s="101"/>
      <c r="C26" s="102"/>
      <c r="D26" s="46">
        <f>+'PM-Planning-Scheduling'!E26</f>
        <v>25500</v>
      </c>
      <c r="E26" s="122" t="s">
        <v>180</v>
      </c>
      <c r="F26" s="123"/>
      <c r="G26" s="123"/>
      <c r="H26" s="124"/>
    </row>
    <row r="27" spans="1:9" ht="94.95" customHeight="1" x14ac:dyDescent="0.3">
      <c r="A27" s="100" t="s">
        <v>198</v>
      </c>
      <c r="B27" s="101"/>
      <c r="C27" s="102"/>
      <c r="D27" s="87">
        <v>175000</v>
      </c>
      <c r="E27" s="122" t="s">
        <v>181</v>
      </c>
      <c r="F27" s="123"/>
      <c r="G27" s="123"/>
      <c r="H27" s="124"/>
    </row>
    <row r="28" spans="1:9" x14ac:dyDescent="0.3">
      <c r="F28" s="62"/>
    </row>
    <row r="29" spans="1:9" x14ac:dyDescent="0.3">
      <c r="A29" s="35" t="s">
        <v>136</v>
      </c>
    </row>
    <row r="30" spans="1:9" x14ac:dyDescent="0.3">
      <c r="A30" s="100" t="s">
        <v>182</v>
      </c>
      <c r="B30" s="101"/>
      <c r="C30" s="102"/>
      <c r="D30" s="88">
        <f>+D20/D19</f>
        <v>0.10588235294117647</v>
      </c>
      <c r="E30" s="24" t="s">
        <v>10</v>
      </c>
      <c r="F30" s="24" t="s">
        <v>188</v>
      </c>
    </row>
    <row r="31" spans="1:9" x14ac:dyDescent="0.3">
      <c r="A31" s="100" t="s">
        <v>183</v>
      </c>
      <c r="B31" s="101"/>
      <c r="C31" s="102"/>
      <c r="D31" s="88">
        <f>+D21/D19</f>
        <v>1.1764705882352941E-2</v>
      </c>
      <c r="E31" s="24" t="s">
        <v>10</v>
      </c>
      <c r="F31" s="24" t="s">
        <v>189</v>
      </c>
    </row>
    <row r="32" spans="1:9" x14ac:dyDescent="0.3">
      <c r="A32" s="100" t="s">
        <v>184</v>
      </c>
      <c r="B32" s="101"/>
      <c r="C32" s="102"/>
      <c r="D32" s="88">
        <f>+D22/D19</f>
        <v>0.78431372549019607</v>
      </c>
      <c r="E32" s="24" t="s">
        <v>10</v>
      </c>
      <c r="F32" s="24" t="s">
        <v>190</v>
      </c>
    </row>
    <row r="33" spans="1:7" x14ac:dyDescent="0.3">
      <c r="A33" s="100" t="s">
        <v>185</v>
      </c>
      <c r="B33" s="101"/>
      <c r="C33" s="102"/>
      <c r="D33" s="88">
        <f>+D23/D19</f>
        <v>0.62745098039215685</v>
      </c>
      <c r="E33" s="24" t="s">
        <v>10</v>
      </c>
      <c r="F33" s="24" t="s">
        <v>191</v>
      </c>
    </row>
    <row r="34" spans="1:7" x14ac:dyDescent="0.3">
      <c r="A34" s="100" t="s">
        <v>186</v>
      </c>
      <c r="B34" s="101"/>
      <c r="C34" s="102"/>
      <c r="D34" s="86">
        <f>+D25/D18</f>
        <v>30</v>
      </c>
      <c r="E34" s="24" t="s">
        <v>10</v>
      </c>
      <c r="F34" s="24" t="s">
        <v>192</v>
      </c>
    </row>
    <row r="35" spans="1:7" x14ac:dyDescent="0.3">
      <c r="A35" s="100" t="s">
        <v>187</v>
      </c>
      <c r="B35" s="101"/>
      <c r="C35" s="102"/>
      <c r="D35" s="88">
        <f>+D26/D27</f>
        <v>0.14571428571428571</v>
      </c>
      <c r="E35" s="24" t="s">
        <v>10</v>
      </c>
      <c r="F35" s="24" t="s">
        <v>193</v>
      </c>
    </row>
    <row r="36" spans="1:7" x14ac:dyDescent="0.3">
      <c r="A36" s="100" t="s">
        <v>194</v>
      </c>
      <c r="B36" s="101"/>
      <c r="C36" s="102"/>
      <c r="D36" s="88">
        <f>+D24/D26</f>
        <v>0.20588235294117646</v>
      </c>
      <c r="E36" s="24" t="s">
        <v>10</v>
      </c>
      <c r="F36" s="24" t="s">
        <v>195</v>
      </c>
    </row>
    <row r="38" spans="1:7" ht="18" x14ac:dyDescent="0.35">
      <c r="A38" s="13" t="s">
        <v>196</v>
      </c>
    </row>
    <row r="39" spans="1:7" ht="29.25" customHeight="1" x14ac:dyDescent="0.3">
      <c r="A39" s="100" t="s">
        <v>197</v>
      </c>
      <c r="B39" s="101"/>
      <c r="C39" s="101"/>
      <c r="D39" s="101"/>
      <c r="E39" s="102"/>
      <c r="F39" s="73" t="s">
        <v>2</v>
      </c>
      <c r="G39" s="74"/>
    </row>
    <row r="40" spans="1:7" ht="53.25" customHeight="1" x14ac:dyDescent="0.3">
      <c r="A40" s="100" t="s">
        <v>199</v>
      </c>
      <c r="B40" s="101"/>
      <c r="C40" s="102"/>
      <c r="D40" s="46">
        <f>+D27</f>
        <v>175000</v>
      </c>
      <c r="E40" s="97" t="s">
        <v>181</v>
      </c>
      <c r="F40" s="98"/>
      <c r="G40" s="99"/>
    </row>
    <row r="41" spans="1:7" ht="62.25" customHeight="1" x14ac:dyDescent="0.3">
      <c r="A41" s="100" t="s">
        <v>200</v>
      </c>
      <c r="B41" s="101"/>
      <c r="C41" s="102"/>
      <c r="D41" s="82">
        <v>20</v>
      </c>
      <c r="E41" s="97" t="s">
        <v>201</v>
      </c>
      <c r="F41" s="98"/>
      <c r="G41" s="99"/>
    </row>
    <row r="43" spans="1:7" x14ac:dyDescent="0.3">
      <c r="A43" s="35" t="s">
        <v>136</v>
      </c>
    </row>
    <row r="44" spans="1:7" x14ac:dyDescent="0.3">
      <c r="A44" s="100" t="s">
        <v>202</v>
      </c>
      <c r="B44" s="101"/>
      <c r="C44" s="102"/>
      <c r="D44" s="63">
        <f>+D40/D41</f>
        <v>8750</v>
      </c>
      <c r="E44" s="24" t="s">
        <v>10</v>
      </c>
      <c r="F44" s="24" t="s">
        <v>203</v>
      </c>
    </row>
    <row r="45" spans="1:7" x14ac:dyDescent="0.3">
      <c r="A45" s="100" t="s">
        <v>205</v>
      </c>
      <c r="B45" s="101"/>
      <c r="C45" s="102"/>
      <c r="D45" s="63">
        <f>(D41*1000)/D40</f>
        <v>0.11428571428571428</v>
      </c>
      <c r="E45" s="24" t="s">
        <v>10</v>
      </c>
      <c r="F45" s="24" t="s">
        <v>204</v>
      </c>
    </row>
  </sheetData>
  <mergeCells count="34">
    <mergeCell ref="E6:H6"/>
    <mergeCell ref="A16:E16"/>
    <mergeCell ref="A19:C19"/>
    <mergeCell ref="A20:C20"/>
    <mergeCell ref="A24:C24"/>
    <mergeCell ref="A39:E39"/>
    <mergeCell ref="A18:C18"/>
    <mergeCell ref="A30:C30"/>
    <mergeCell ref="A31:C31"/>
    <mergeCell ref="A32:C32"/>
    <mergeCell ref="E21:H21"/>
    <mergeCell ref="E22:H22"/>
    <mergeCell ref="E23:H23"/>
    <mergeCell ref="E24:H24"/>
    <mergeCell ref="E25:H25"/>
    <mergeCell ref="A21:C21"/>
    <mergeCell ref="A22:C22"/>
    <mergeCell ref="A23:C23"/>
    <mergeCell ref="E19:H19"/>
    <mergeCell ref="E26:H26"/>
    <mergeCell ref="E27:H27"/>
    <mergeCell ref="A44:C44"/>
    <mergeCell ref="A45:C45"/>
    <mergeCell ref="A40:C40"/>
    <mergeCell ref="E40:G40"/>
    <mergeCell ref="E41:G41"/>
    <mergeCell ref="A41:C41"/>
    <mergeCell ref="A36:C36"/>
    <mergeCell ref="A33:C33"/>
    <mergeCell ref="A34:C34"/>
    <mergeCell ref="A35:C35"/>
    <mergeCell ref="A25:C25"/>
    <mergeCell ref="A27:C27"/>
    <mergeCell ref="A26:C26"/>
  </mergeCells>
  <dataValidations disablePrompts="1" count="1">
    <dataValidation type="list" allowBlank="1" showInputMessage="1" showErrorMessage="1" sqref="G16 G39">
      <formula1>$E$8:$E$11</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5"/>
  <sheetViews>
    <sheetView zoomScale="160" zoomScaleNormal="160" workbookViewId="0">
      <selection activeCell="E9" sqref="E9"/>
    </sheetView>
  </sheetViews>
  <sheetFormatPr defaultRowHeight="14.4" x14ac:dyDescent="0.3"/>
  <cols>
    <col min="1" max="1" width="27.109375" customWidth="1"/>
    <col min="4" max="4" width="19.6640625" bestFit="1" customWidth="1"/>
    <col min="5" max="5" width="12.109375" customWidth="1"/>
    <col min="7" max="7" width="10.6640625" customWidth="1"/>
    <col min="9" max="9" width="7.6640625" customWidth="1"/>
  </cols>
  <sheetData>
    <row r="3" spans="1:8" ht="17.399999999999999" x14ac:dyDescent="0.45">
      <c r="E3" s="1" t="s">
        <v>0</v>
      </c>
    </row>
    <row r="5" spans="1:8" ht="17.399999999999999" x14ac:dyDescent="0.45">
      <c r="E5" s="1" t="s">
        <v>1</v>
      </c>
    </row>
    <row r="6" spans="1:8" ht="15.6" x14ac:dyDescent="0.3">
      <c r="E6" s="96" t="s">
        <v>226</v>
      </c>
      <c r="F6" s="96"/>
      <c r="G6" s="96"/>
      <c r="H6" s="96"/>
    </row>
    <row r="7" spans="1:8" x14ac:dyDescent="0.3">
      <c r="E7" s="10" t="s">
        <v>2</v>
      </c>
      <c r="F7" s="2"/>
      <c r="G7" s="2"/>
      <c r="H7" s="3"/>
    </row>
    <row r="8" spans="1:8" x14ac:dyDescent="0.3">
      <c r="E8" s="4" t="s">
        <v>3</v>
      </c>
      <c r="F8" s="5"/>
      <c r="G8" s="5"/>
      <c r="H8" s="6"/>
    </row>
    <row r="9" spans="1:8" x14ac:dyDescent="0.3">
      <c r="E9" s="4" t="s">
        <v>249</v>
      </c>
      <c r="F9" s="5"/>
      <c r="G9" s="5"/>
      <c r="H9" s="6"/>
    </row>
    <row r="10" spans="1:8" x14ac:dyDescent="0.3">
      <c r="E10" s="4" t="s">
        <v>4</v>
      </c>
      <c r="F10" s="5"/>
      <c r="G10" s="5"/>
      <c r="H10" s="6"/>
    </row>
    <row r="11" spans="1:8" x14ac:dyDescent="0.3">
      <c r="E11" s="7" t="s">
        <v>5</v>
      </c>
      <c r="F11" s="8"/>
      <c r="G11" s="8"/>
      <c r="H11" s="9"/>
    </row>
    <row r="13" spans="1:8" ht="18" x14ac:dyDescent="0.35">
      <c r="A13" s="12" t="s">
        <v>105</v>
      </c>
    </row>
    <row r="15" spans="1:8" ht="18" x14ac:dyDescent="0.35">
      <c r="A15" s="13" t="s">
        <v>206</v>
      </c>
    </row>
    <row r="16" spans="1:8" ht="54" customHeight="1" x14ac:dyDescent="0.3">
      <c r="A16" s="100" t="s">
        <v>207</v>
      </c>
      <c r="B16" s="101"/>
      <c r="C16" s="101"/>
      <c r="D16" s="101"/>
      <c r="E16" s="102"/>
      <c r="F16" s="73" t="s">
        <v>2</v>
      </c>
      <c r="G16" s="74"/>
    </row>
    <row r="17" spans="1:6" x14ac:dyDescent="0.3">
      <c r="A17" s="14" t="s">
        <v>208</v>
      </c>
      <c r="B17" s="14"/>
      <c r="C17" s="14"/>
      <c r="D17" s="14"/>
      <c r="E17" s="25"/>
    </row>
    <row r="18" spans="1:6" ht="30.75" customHeight="1" x14ac:dyDescent="0.3">
      <c r="A18" s="100" t="s">
        <v>209</v>
      </c>
      <c r="B18" s="101"/>
      <c r="C18" s="102"/>
      <c r="D18" s="72">
        <v>400000</v>
      </c>
    </row>
    <row r="19" spans="1:6" ht="31.5" customHeight="1" x14ac:dyDescent="0.3">
      <c r="A19" s="100" t="s">
        <v>210</v>
      </c>
      <c r="B19" s="101"/>
      <c r="C19" s="102"/>
      <c r="D19" s="72">
        <v>176000</v>
      </c>
    </row>
    <row r="20" spans="1:6" x14ac:dyDescent="0.3">
      <c r="A20" s="100" t="s">
        <v>211</v>
      </c>
      <c r="B20" s="101"/>
      <c r="C20" s="102"/>
      <c r="D20" s="82">
        <v>1700</v>
      </c>
    </row>
    <row r="21" spans="1:6" ht="29.25" customHeight="1" x14ac:dyDescent="0.3">
      <c r="A21" s="100" t="s">
        <v>212</v>
      </c>
      <c r="B21" s="101"/>
      <c r="C21" s="102"/>
      <c r="D21" s="82">
        <v>1500</v>
      </c>
    </row>
    <row r="23" spans="1:6" x14ac:dyDescent="0.3">
      <c r="A23" s="35" t="s">
        <v>136</v>
      </c>
    </row>
    <row r="24" spans="1:6" x14ac:dyDescent="0.3">
      <c r="A24" s="100" t="s">
        <v>215</v>
      </c>
      <c r="B24" s="101"/>
      <c r="C24" s="102"/>
      <c r="D24" s="63">
        <f>+D18/D19</f>
        <v>2.2727272727272729</v>
      </c>
      <c r="E24" s="24" t="s">
        <v>10</v>
      </c>
      <c r="F24" s="24" t="s">
        <v>213</v>
      </c>
    </row>
    <row r="25" spans="1:6" x14ac:dyDescent="0.3">
      <c r="A25" s="100" t="s">
        <v>216</v>
      </c>
      <c r="B25" s="101"/>
      <c r="C25" s="102"/>
      <c r="D25" s="88">
        <f>+D21/D20</f>
        <v>0.88235294117647056</v>
      </c>
      <c r="E25" s="24" t="s">
        <v>10</v>
      </c>
      <c r="F25" s="24" t="s">
        <v>214</v>
      </c>
    </row>
  </sheetData>
  <mergeCells count="8">
    <mergeCell ref="E6:H6"/>
    <mergeCell ref="A16:E16"/>
    <mergeCell ref="A18:C18"/>
    <mergeCell ref="A19:C19"/>
    <mergeCell ref="A25:C25"/>
    <mergeCell ref="A20:C20"/>
    <mergeCell ref="A21:C21"/>
    <mergeCell ref="A24:C24"/>
  </mergeCells>
  <dataValidations count="1">
    <dataValidation type="list" allowBlank="1" showInputMessage="1" showErrorMessage="1" sqref="G16">
      <formula1>$E$8:$E$11</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Financial-Cost</vt:lpstr>
      <vt:lpstr>Utilization</vt:lpstr>
      <vt:lpstr>Safety</vt:lpstr>
      <vt:lpstr>PM-Planning-Scheduling</vt:lpstr>
      <vt:lpstr>Labor Efficiency-Reliability</vt:lpstr>
      <vt:lpstr>Inventory</vt:lpstr>
    </vt:vector>
  </TitlesOfParts>
  <Company>Schlouch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rking</dc:creator>
  <cp:lastModifiedBy>Samantha Lake</cp:lastModifiedBy>
  <dcterms:created xsi:type="dcterms:W3CDTF">2022-09-10T01:11:21Z</dcterms:created>
  <dcterms:modified xsi:type="dcterms:W3CDTF">2022-10-10T17:57:05Z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21.2</vt:lpwstr>
  </property>
</Properties>
</file>